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16" windowHeight="6840" activeTab="0"/>
  </bookViews>
  <sheets>
    <sheet name="Hg WQBEL" sheetId="1" r:id="rId1"/>
    <sheet name="Hg mass limit calculation" sheetId="2" r:id="rId2"/>
  </sheets>
  <definedNames/>
  <calcPr fullCalcOnLoad="1"/>
</workbook>
</file>

<file path=xl/sharedStrings.xml><?xml version="1.0" encoding="utf-8"?>
<sst xmlns="http://schemas.openxmlformats.org/spreadsheetml/2006/main" count="73" uniqueCount="55">
  <si>
    <t>Date</t>
  </si>
  <si>
    <t>mass load (kg/month)</t>
  </si>
  <si>
    <t>12-month moving average load (kg/month)</t>
  </si>
  <si>
    <t>Hg Conc. (ug/L)</t>
  </si>
  <si>
    <t>average</t>
  </si>
  <si>
    <t>std. Dev</t>
  </si>
  <si>
    <t>Mean+3SD</t>
  </si>
  <si>
    <t>Mass Limit</t>
  </si>
  <si>
    <t>Total Flow (cfs)</t>
  </si>
  <si>
    <t>Estimated Discharge Flow (cfs)</t>
  </si>
  <si>
    <t>Mass Trigger</t>
  </si>
  <si>
    <t>Basis and Criteria type</t>
  </si>
  <si>
    <t>Translator (if applicable)</t>
  </si>
  <si>
    <t>Applicable Acute WQO</t>
  </si>
  <si>
    <t>Applicable Chronic WQO</t>
  </si>
  <si>
    <t>Background</t>
  </si>
  <si>
    <t>NA</t>
  </si>
  <si>
    <t>Avg bckgrnd (for HH criteria only)</t>
  </si>
  <si>
    <t>ECA acute</t>
  </si>
  <si>
    <t>ECA chronic</t>
  </si>
  <si>
    <t>avg</t>
  </si>
  <si>
    <t>SD</t>
  </si>
  <si>
    <t>CV</t>
  </si>
  <si>
    <t>ECA acute mult</t>
  </si>
  <si>
    <t>ECA chronic mult</t>
  </si>
  <si>
    <t>LTA acute</t>
  </si>
  <si>
    <t>LTA chronic</t>
  </si>
  <si>
    <t>minimum of LTAs</t>
  </si>
  <si>
    <t>AMEL mult95</t>
  </si>
  <si>
    <t>MDEL mult99</t>
  </si>
  <si>
    <t>AMEL (aq life)</t>
  </si>
  <si>
    <t>MDEL(aq life)</t>
  </si>
  <si>
    <t>MDEL/AMEL Multiplier (from Table 2, SIP)</t>
  </si>
  <si>
    <t>AMEL (human hlth)</t>
  </si>
  <si>
    <t>MDEL (human hlth)</t>
  </si>
  <si>
    <t>minimum of AMEL for Aq. life vs HH</t>
  </si>
  <si>
    <t>minimum of MDEL for Aq. Life vs HH</t>
  </si>
  <si>
    <t>PRIORITY POLLUTANT</t>
  </si>
  <si>
    <t>Applicable Human Health WQO</t>
  </si>
  <si>
    <t>Mass trigger calculation</t>
  </si>
  <si>
    <t>Mercury mass limit calculation</t>
  </si>
  <si>
    <t>Final limit - AMEL (ug/L)</t>
  </si>
  <si>
    <t>Final limit - MDEL (ug/L)</t>
  </si>
  <si>
    <t xml:space="preserve"> </t>
  </si>
  <si>
    <t>Cyanide, µg/L</t>
  </si>
  <si>
    <t>Copper, µg/L</t>
  </si>
  <si>
    <t>Nickel, µg/L</t>
  </si>
  <si>
    <t>Mercury, ug/L</t>
  </si>
  <si>
    <t>Lowest WQO, C</t>
  </si>
  <si>
    <t>BP fw, CTR hh</t>
  </si>
  <si>
    <t>Zinc, µg/L</t>
  </si>
  <si>
    <t>BP sw (4-d), CTR hh</t>
  </si>
  <si>
    <t>CTR sw</t>
  </si>
  <si>
    <t>BP sw(4-d)</t>
  </si>
  <si>
    <t>BP sw(24-hr.), CTR hh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</si>
</sst>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double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hair"/>
      <right style="double"/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7" fontId="0" fillId="0" borderId="9" xfId="0" applyNumberFormat="1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5" fontId="1" fillId="2" borderId="27" xfId="0" applyNumberFormat="1" applyFont="1" applyFill="1" applyBorder="1" applyAlignment="1">
      <alignment/>
    </xf>
    <xf numFmtId="165" fontId="1" fillId="2" borderId="28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left" wrapText="1"/>
    </xf>
    <xf numFmtId="2" fontId="1" fillId="0" borderId="30" xfId="0" applyNumberFormat="1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165" fontId="1" fillId="0" borderId="31" xfId="0" applyNumberFormat="1" applyFont="1" applyFill="1" applyBorder="1" applyAlignment="1">
      <alignment horizontal="left"/>
    </xf>
    <xf numFmtId="165" fontId="0" fillId="0" borderId="32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164" fontId="0" fillId="0" borderId="32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164" fontId="1" fillId="2" borderId="34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165" fontId="1" fillId="0" borderId="39" xfId="0" applyNumberFormat="1" applyFont="1" applyBorder="1" applyAlignment="1">
      <alignment horizontal="center" wrapText="1"/>
    </xf>
    <xf numFmtId="165" fontId="1" fillId="0" borderId="40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165" fontId="1" fillId="0" borderId="42" xfId="0" applyNumberFormat="1" applyFont="1" applyBorder="1" applyAlignment="1">
      <alignment horizontal="center" wrapText="1"/>
    </xf>
    <xf numFmtId="0" fontId="1" fillId="0" borderId="4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" fontId="0" fillId="0" borderId="44" xfId="0" applyNumberFormat="1" applyFont="1" applyFill="1" applyBorder="1" applyAlignment="1">
      <alignment horizontal="center"/>
    </xf>
    <xf numFmtId="164" fontId="0" fillId="0" borderId="44" xfId="0" applyNumberFormat="1" applyFont="1" applyFill="1" applyBorder="1" applyAlignment="1">
      <alignment horizontal="center"/>
    </xf>
    <xf numFmtId="165" fontId="0" fillId="0" borderId="44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164" fontId="1" fillId="2" borderId="47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pane xSplit="3780" ySplit="876" topLeftCell="B11" activePane="bottomRight" state="split"/>
      <selection pane="topLeft" activeCell="A1" sqref="A1"/>
      <selection pane="topRight" activeCell="B1" sqref="B1"/>
      <selection pane="bottomLeft" activeCell="A2" sqref="A2"/>
      <selection pane="bottomRight" activeCell="D29" sqref="D29"/>
    </sheetView>
  </sheetViews>
  <sheetFormatPr defaultColWidth="9.140625" defaultRowHeight="12.75"/>
  <cols>
    <col min="1" max="1" width="31.28125" style="45" customWidth="1"/>
    <col min="2" max="2" width="20.00390625" style="44" customWidth="1"/>
    <col min="3" max="3" width="13.7109375" style="0" customWidth="1"/>
    <col min="4" max="5" width="12.421875" style="0" customWidth="1"/>
    <col min="6" max="6" width="18.00390625" style="0" customWidth="1"/>
  </cols>
  <sheetData>
    <row r="1" spans="1:6" ht="30" customHeight="1" thickTop="1">
      <c r="A1" s="51" t="s">
        <v>37</v>
      </c>
      <c r="B1" s="52" t="s">
        <v>47</v>
      </c>
      <c r="C1" s="79" t="s">
        <v>44</v>
      </c>
      <c r="D1" s="79" t="s">
        <v>45</v>
      </c>
      <c r="E1" s="74" t="s">
        <v>50</v>
      </c>
      <c r="F1" s="80" t="s">
        <v>46</v>
      </c>
    </row>
    <row r="2" spans="1:6" ht="12.75">
      <c r="A2" s="53" t="s">
        <v>11</v>
      </c>
      <c r="B2" s="54" t="s">
        <v>51</v>
      </c>
      <c r="C2" s="77" t="s">
        <v>49</v>
      </c>
      <c r="D2" s="75" t="s">
        <v>52</v>
      </c>
      <c r="E2" s="78" t="s">
        <v>53</v>
      </c>
      <c r="F2" s="81" t="s">
        <v>54</v>
      </c>
    </row>
    <row r="3" spans="1:6" ht="12.75">
      <c r="A3" s="55" t="s">
        <v>48</v>
      </c>
      <c r="B3" s="56">
        <v>0.025</v>
      </c>
      <c r="C3" s="75">
        <v>1</v>
      </c>
      <c r="D3" s="75">
        <v>3.7</v>
      </c>
      <c r="E3" s="78">
        <v>58</v>
      </c>
      <c r="F3" s="76">
        <v>7.1</v>
      </c>
    </row>
    <row r="4" spans="1:6" ht="12.75">
      <c r="A4" s="55" t="s">
        <v>12</v>
      </c>
      <c r="B4" s="56" t="s">
        <v>16</v>
      </c>
      <c r="C4" s="75" t="s">
        <v>16</v>
      </c>
      <c r="D4" s="75">
        <v>0.83</v>
      </c>
      <c r="E4" s="78" t="s">
        <v>16</v>
      </c>
      <c r="F4" s="76" t="s">
        <v>16</v>
      </c>
    </row>
    <row r="5" spans="1:6" ht="12.75">
      <c r="A5" s="55" t="s">
        <v>13</v>
      </c>
      <c r="B5" s="56">
        <v>2.4</v>
      </c>
      <c r="C5" s="75">
        <v>1</v>
      </c>
      <c r="D5" s="75">
        <v>5.8</v>
      </c>
      <c r="E5" s="78">
        <v>170</v>
      </c>
      <c r="F5" s="76">
        <v>140</v>
      </c>
    </row>
    <row r="6" spans="1:6" ht="12.75">
      <c r="A6" s="55" t="s">
        <v>14</v>
      </c>
      <c r="B6" s="56">
        <v>0.025</v>
      </c>
      <c r="C6" s="75">
        <v>1</v>
      </c>
      <c r="D6" s="75">
        <v>3.7</v>
      </c>
      <c r="E6" s="78">
        <v>58</v>
      </c>
      <c r="F6" s="76">
        <v>7.1</v>
      </c>
    </row>
    <row r="7" spans="1:6" ht="12.75">
      <c r="A7" s="55" t="s">
        <v>38</v>
      </c>
      <c r="B7" s="56">
        <v>0.051</v>
      </c>
      <c r="C7" s="75">
        <v>220000</v>
      </c>
      <c r="D7" s="75"/>
      <c r="E7" s="78"/>
      <c r="F7" s="76" t="s">
        <v>43</v>
      </c>
    </row>
    <row r="8" spans="1:6" ht="12.75">
      <c r="A8" s="55" t="s">
        <v>15</v>
      </c>
      <c r="B8" s="56" t="s">
        <v>16</v>
      </c>
      <c r="C8" s="75" t="s">
        <v>16</v>
      </c>
      <c r="D8" s="75" t="s">
        <v>16</v>
      </c>
      <c r="E8" s="78" t="s">
        <v>16</v>
      </c>
      <c r="F8" s="76" t="s">
        <v>16</v>
      </c>
    </row>
    <row r="9" spans="1:6" ht="12.75">
      <c r="A9" s="55" t="s">
        <v>17</v>
      </c>
      <c r="B9" s="56" t="s">
        <v>16</v>
      </c>
      <c r="C9" s="75" t="s">
        <v>16</v>
      </c>
      <c r="D9" s="75" t="s">
        <v>16</v>
      </c>
      <c r="E9" s="78" t="s">
        <v>16</v>
      </c>
      <c r="F9" s="76" t="s">
        <v>16</v>
      </c>
    </row>
    <row r="10" spans="1:6" ht="12.75">
      <c r="A10" s="55" t="s">
        <v>18</v>
      </c>
      <c r="B10" s="57">
        <f aca="true" t="shared" si="0" ref="B10:F11">B5</f>
        <v>2.4</v>
      </c>
      <c r="C10" s="57">
        <f t="shared" si="0"/>
        <v>1</v>
      </c>
      <c r="D10" s="57">
        <f t="shared" si="0"/>
        <v>5.8</v>
      </c>
      <c r="E10" s="57">
        <f t="shared" si="0"/>
        <v>170</v>
      </c>
      <c r="F10" s="82">
        <f t="shared" si="0"/>
        <v>140</v>
      </c>
    </row>
    <row r="11" spans="1:6" ht="12.75">
      <c r="A11" s="55" t="s">
        <v>19</v>
      </c>
      <c r="B11" s="61">
        <f t="shared" si="0"/>
        <v>0.025</v>
      </c>
      <c r="C11" s="57">
        <f t="shared" si="0"/>
        <v>1</v>
      </c>
      <c r="D11" s="61">
        <f t="shared" si="0"/>
        <v>3.7</v>
      </c>
      <c r="E11" s="61">
        <f t="shared" si="0"/>
        <v>58</v>
      </c>
      <c r="F11" s="83">
        <f t="shared" si="0"/>
        <v>7.1</v>
      </c>
    </row>
    <row r="12" spans="1:6" ht="12.75">
      <c r="A12" s="58" t="s">
        <v>20</v>
      </c>
      <c r="B12" s="59"/>
      <c r="C12" s="59"/>
      <c r="D12" s="59"/>
      <c r="E12" s="59"/>
      <c r="F12" s="84"/>
    </row>
    <row r="13" spans="1:6" ht="12.75">
      <c r="A13" s="58" t="s">
        <v>21</v>
      </c>
      <c r="B13" s="59"/>
      <c r="C13" s="59"/>
      <c r="D13" s="59"/>
      <c r="E13" s="59"/>
      <c r="F13" s="84"/>
    </row>
    <row r="14" spans="1:6" ht="12.75">
      <c r="A14" s="58" t="s">
        <v>22</v>
      </c>
      <c r="B14" s="59">
        <v>0.4642</v>
      </c>
      <c r="C14" s="59">
        <v>0.6657</v>
      </c>
      <c r="D14" s="59">
        <v>0.2977</v>
      </c>
      <c r="E14" s="59">
        <v>0.2752</v>
      </c>
      <c r="F14" s="84">
        <v>0.54</v>
      </c>
    </row>
    <row r="15" spans="1:6" ht="12.75">
      <c r="A15" s="58" t="s">
        <v>23</v>
      </c>
      <c r="B15" s="59">
        <f>EXP(0.5*(LN((B14^2)+1))-2.326*((LN((B14^2)+1))^0.5))</f>
        <v>0.39458002355877997</v>
      </c>
      <c r="C15" s="59">
        <f>EXP(0.5*(LN((C14^2)+1))-2.326*((LN((C14^2)+1))^0.5))</f>
        <v>0.2936503579307277</v>
      </c>
      <c r="D15" s="59">
        <f>EXP(0.5*(LN((D14^2)+1))-2.326*((LN((D14^2)+1))^0.5))</f>
        <v>0.529752433096395</v>
      </c>
      <c r="E15" s="59">
        <f>EXP(0.5*(LN((E14^2)+1))-2.326*((LN((E14^2)+1))^0.5))</f>
        <v>0.5532382609840918</v>
      </c>
      <c r="F15" s="84">
        <f>EXP(0.5*(LN((F14^2)+1))-2.326*((LN((F14^2)+1))^0.5))</f>
        <v>0.35040678438605294</v>
      </c>
    </row>
    <row r="16" spans="1:6" ht="12.75">
      <c r="A16" s="58" t="s">
        <v>24</v>
      </c>
      <c r="B16" s="59">
        <f>EXP(0.5*(LN((B14^2)/4+1))-2.326*((LN(((B14^2)/4)+1))^0.5))</f>
        <v>0.6025624705568903</v>
      </c>
      <c r="C16" s="59">
        <f>EXP(0.5*(LN((C14^2)/4+1))-2.326*((LN(((C14^2)/4)+1))^0.5))</f>
        <v>0.4958764629441801</v>
      </c>
      <c r="D16" s="59">
        <f>EXP(0.5*(LN((D14^2)/4+1))-2.326*((LN(((D14^2)/4)+1))^0.5))</f>
        <v>0.716503038735687</v>
      </c>
      <c r="E16" s="59">
        <f>EXP(0.5*(LN((E14^2)/4+1))-2.326*((LN(((E14^2)/4)+1))^0.5))</f>
        <v>0.7340489267140774</v>
      </c>
      <c r="F16" s="84">
        <f>EXP(0.5*(LN((F14^2)/4+1))-2.326*((LN(((F14^2)/4)+1))^0.5))</f>
        <v>0.5588788087448548</v>
      </c>
    </row>
    <row r="17" spans="1:6" ht="12.75">
      <c r="A17" s="58" t="s">
        <v>25</v>
      </c>
      <c r="B17" s="59">
        <f aca="true" t="shared" si="1" ref="B17:F18">B10*B15</f>
        <v>0.9469920565410719</v>
      </c>
      <c r="C17" s="59">
        <f t="shared" si="1"/>
        <v>0.2936503579307277</v>
      </c>
      <c r="D17" s="59">
        <f t="shared" si="1"/>
        <v>3.0725641119590907</v>
      </c>
      <c r="E17" s="59">
        <f t="shared" si="1"/>
        <v>94.0505043672956</v>
      </c>
      <c r="F17" s="84">
        <f t="shared" si="1"/>
        <v>49.056949814047414</v>
      </c>
    </row>
    <row r="18" spans="1:6" ht="12.75">
      <c r="A18" s="58" t="s">
        <v>26</v>
      </c>
      <c r="B18" s="59">
        <f t="shared" si="1"/>
        <v>0.015064061763922257</v>
      </c>
      <c r="C18" s="59">
        <f t="shared" si="1"/>
        <v>0.4958764629441801</v>
      </c>
      <c r="D18" s="59">
        <f t="shared" si="1"/>
        <v>2.651061243322042</v>
      </c>
      <c r="E18" s="59">
        <f t="shared" si="1"/>
        <v>42.57483774941649</v>
      </c>
      <c r="F18" s="84">
        <f t="shared" si="1"/>
        <v>3.9680395420884693</v>
      </c>
    </row>
    <row r="19" spans="1:6" ht="12.75">
      <c r="A19" s="58" t="s">
        <v>27</v>
      </c>
      <c r="B19" s="62">
        <f>MIN(B17:B18)</f>
        <v>0.015064061763922257</v>
      </c>
      <c r="C19" s="62">
        <f>MIN(C17:C18)</f>
        <v>0.2936503579307277</v>
      </c>
      <c r="D19" s="62">
        <f>MIN(D17:D18)</f>
        <v>2.651061243322042</v>
      </c>
      <c r="E19" s="62">
        <f>MIN(E17:E18)</f>
        <v>42.57483774941649</v>
      </c>
      <c r="F19" s="62">
        <f>MIN(F17:F18)</f>
        <v>3.9680395420884693</v>
      </c>
    </row>
    <row r="20" spans="1:6" ht="12.75">
      <c r="A20" s="58" t="s">
        <v>28</v>
      </c>
      <c r="B20" s="59">
        <f>EXP((1.645*(LN(((B14^2)/4)+1)^0.5))-0.5*(LN(((B14^2)/4)+1)))</f>
        <v>1.4198803032661862</v>
      </c>
      <c r="C20" s="59">
        <f>EXP((1.645*(LN(((C14^2)/4)+1)^0.5))-0.5*(LN(((C14^2)/4)+1)))</f>
        <v>1.6171817383421958</v>
      </c>
      <c r="D20" s="59">
        <f>EXP((1.645*(LN(((D14^2)/4)+1)^0.5))-0.5*(LN(((D14^2)/4)+1)))</f>
        <v>1.2618271380701813</v>
      </c>
      <c r="E20" s="59">
        <f>EXP((1.645*(LN(((E14^2)/4)+1)^0.5))-0.5*(LN(((E14^2)/4)+1)))</f>
        <v>1.2409944735474618</v>
      </c>
      <c r="F20" s="84">
        <f>EXP((1.645*(LN(((F14^2)/4)+1)^0.5))-0.5*(LN(((F14^2)/4)+1)))</f>
        <v>1.4935823484415918</v>
      </c>
    </row>
    <row r="21" spans="1:6" ht="12.75">
      <c r="A21" s="58" t="s">
        <v>29</v>
      </c>
      <c r="B21" s="59">
        <f>EXP((2.326*(LN((B14^2)+1)^0.5))-0.5*(LN((B14^2)+1)))</f>
        <v>2.534340159901763</v>
      </c>
      <c r="C21" s="59">
        <f>EXP((2.326*(LN((C14^2)+1)^0.5))-0.5*(LN((C14^2)+1)))</f>
        <v>3.4054104583652527</v>
      </c>
      <c r="D21" s="59">
        <f>EXP((2.326*(LN((D14^2)+1)^0.5))-0.5*(LN((D14^2)+1)))</f>
        <v>1.8876741993519788</v>
      </c>
      <c r="E21" s="59">
        <f>EXP((2.326*(LN((E14^2)+1)^0.5))-0.5*(LN((E14^2)+1)))</f>
        <v>1.8075394825752205</v>
      </c>
      <c r="F21" s="84">
        <f>EXP((2.326*(LN((F14^2)+1)^0.5))-0.5*(LN((F14^2)+1)))</f>
        <v>2.8538260232378154</v>
      </c>
    </row>
    <row r="22" spans="1:6" ht="12.75">
      <c r="A22" s="58" t="s">
        <v>30</v>
      </c>
      <c r="B22" s="59">
        <f>B19*B20</f>
        <v>0.021389164585778494</v>
      </c>
      <c r="C22" s="59">
        <f>C19*C20</f>
        <v>0.4748859963032222</v>
      </c>
      <c r="D22" s="59">
        <f>D19*D20</f>
        <v>3.3451810215098288</v>
      </c>
      <c r="E22" s="59">
        <f>E19*E20</f>
        <v>52.83513835920572</v>
      </c>
      <c r="F22" s="84">
        <f>F19*F20</f>
        <v>5.926593817981594</v>
      </c>
    </row>
    <row r="23" spans="1:6" ht="12.75">
      <c r="A23" s="58" t="s">
        <v>31</v>
      </c>
      <c r="B23" s="59">
        <f>B19*B21</f>
        <v>0.03817745669954877</v>
      </c>
      <c r="C23" s="59">
        <f>C19*C21</f>
        <v>0.9999999999999999</v>
      </c>
      <c r="D23" s="59">
        <f>D19*D21</f>
        <v>5.004339909920997</v>
      </c>
      <c r="E23" s="59">
        <f>E19*E21</f>
        <v>76.95570019630425</v>
      </c>
      <c r="F23" s="84">
        <f>F19*F21</f>
        <v>11.324094506448738</v>
      </c>
    </row>
    <row r="24" spans="1:6" ht="12.75">
      <c r="A24" s="60" t="s">
        <v>32</v>
      </c>
      <c r="B24" s="56"/>
      <c r="C24" s="56"/>
      <c r="D24" s="56"/>
      <c r="E24" s="56"/>
      <c r="F24" s="85"/>
    </row>
    <row r="25" spans="1:6" ht="12.75">
      <c r="A25" s="55" t="s">
        <v>33</v>
      </c>
      <c r="B25" s="56">
        <f>B3</f>
        <v>0.025</v>
      </c>
      <c r="C25" s="56">
        <f>C3</f>
        <v>1</v>
      </c>
      <c r="D25" s="56">
        <f>D3</f>
        <v>3.7</v>
      </c>
      <c r="E25" s="56">
        <f>E3</f>
        <v>58</v>
      </c>
      <c r="F25" s="85">
        <f>F3</f>
        <v>7.1</v>
      </c>
    </row>
    <row r="26" spans="1:6" ht="12.75">
      <c r="A26" s="55" t="s">
        <v>34</v>
      </c>
      <c r="B26" s="59">
        <f>B3*(B21/B20)</f>
        <v>0.044622426166345805</v>
      </c>
      <c r="C26" s="59">
        <f>C3*(C21/C20)</f>
        <v>2.1057685587373776</v>
      </c>
      <c r="D26" s="59">
        <f>D3*(D21/D20)</f>
        <v>5.535143703030627</v>
      </c>
      <c r="E26" s="59">
        <f>E3*(E21/E20)</f>
        <v>84.47845032675988</v>
      </c>
      <c r="F26" s="84">
        <f>F3*(F21/F20)</f>
        <v>13.566151733200442</v>
      </c>
    </row>
    <row r="27" spans="1:6" ht="12.75">
      <c r="A27" s="58" t="s">
        <v>35</v>
      </c>
      <c r="B27" s="59">
        <f>MIN(B22:B25)</f>
        <v>0.021389164585778494</v>
      </c>
      <c r="C27" s="59">
        <f>MIN(C22:C25)</f>
        <v>0.4748859963032222</v>
      </c>
      <c r="D27" s="59">
        <f>MIN(D22:D25)</f>
        <v>3.3451810215098288</v>
      </c>
      <c r="E27" s="59">
        <f>MIN(E22:E25)</f>
        <v>52.83513835920572</v>
      </c>
      <c r="F27" s="84">
        <f>MIN(F22:F25)</f>
        <v>5.926593817981594</v>
      </c>
    </row>
    <row r="28" spans="1:6" ht="12.75">
      <c r="A28" s="60" t="s">
        <v>36</v>
      </c>
      <c r="B28" s="61">
        <f>MIN(B23,B26)</f>
        <v>0.03817745669954877</v>
      </c>
      <c r="C28" s="61">
        <f>MIN(C23,C26)</f>
        <v>0.9999999999999999</v>
      </c>
      <c r="D28" s="61">
        <f>MIN(D23,D26)</f>
        <v>5.004339909920997</v>
      </c>
      <c r="E28" s="61">
        <f>MIN(E23,E26)</f>
        <v>76.95570019630425</v>
      </c>
      <c r="F28" s="83">
        <f>MIN(F23,F26)</f>
        <v>11.324094506448738</v>
      </c>
    </row>
    <row r="29" spans="1:6" ht="12.75">
      <c r="A29" s="60" t="s">
        <v>41</v>
      </c>
      <c r="B29" s="62">
        <f aca="true" t="shared" si="2" ref="B29:F30">B27</f>
        <v>0.021389164585778494</v>
      </c>
      <c r="C29" s="62">
        <f t="shared" si="2"/>
        <v>0.4748859963032222</v>
      </c>
      <c r="D29" s="62">
        <f t="shared" si="2"/>
        <v>3.3451810215098288</v>
      </c>
      <c r="E29" s="62">
        <f t="shared" si="2"/>
        <v>52.83513835920572</v>
      </c>
      <c r="F29" s="86">
        <f t="shared" si="2"/>
        <v>5.926593817981594</v>
      </c>
    </row>
    <row r="30" spans="1:6" ht="13.5" thickBot="1">
      <c r="A30" s="63" t="s">
        <v>42</v>
      </c>
      <c r="B30" s="64">
        <f t="shared" si="2"/>
        <v>0.03817745669954877</v>
      </c>
      <c r="C30" s="64">
        <f t="shared" si="2"/>
        <v>0.9999999999999999</v>
      </c>
      <c r="D30" s="64">
        <f t="shared" si="2"/>
        <v>5.004339909920997</v>
      </c>
      <c r="E30" s="64">
        <f t="shared" si="2"/>
        <v>76.95570019630425</v>
      </c>
      <c r="F30" s="87">
        <f t="shared" si="2"/>
        <v>11.324094506448738</v>
      </c>
    </row>
    <row r="31" ht="13.5" thickTop="1">
      <c r="A31" s="43"/>
    </row>
    <row r="32" spans="1:2" ht="12.75">
      <c r="A32" s="48"/>
      <c r="B32" s="49"/>
    </row>
    <row r="33" spans="1:2" ht="12.75">
      <c r="A33" s="49"/>
      <c r="B33" s="50"/>
    </row>
    <row r="34" spans="1:2" ht="12.75">
      <c r="A34" s="49"/>
      <c r="B34" s="50"/>
    </row>
    <row r="36" spans="1:2" ht="12.75">
      <c r="A36" s="46"/>
      <c r="B36" s="47"/>
    </row>
  </sheetData>
  <printOptions horizontalCentered="1"/>
  <pageMargins left="0" right="0" top="1.75" bottom="1" header="0.75" footer="0.5"/>
  <pageSetup horizontalDpi="600" verticalDpi="600" orientation="landscape" r:id="rId1"/>
  <headerFooter alignWithMargins="0">
    <oddHeader>&amp;C
&amp;"Arial,Bold"&amp;12Table 3 &amp;"Arial,Regular"&amp;10 &amp;"Arial,Bold"&amp;12WQBEL Calculation 
&amp;"Arial,Regular"&amp;11(Union Sanitary District)</oddHeader>
    <oddFooter>&amp;L&amp;"Arial,Bold"&amp;8File Name: &amp;F
Date Printed: &amp;D&amp;RUSD Wet Weather Pimert
CA0038733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C21" sqref="C21"/>
    </sheetView>
  </sheetViews>
  <sheetFormatPr defaultColWidth="9.140625" defaultRowHeight="12.75"/>
  <cols>
    <col min="4" max="4" width="10.8515625" style="1" customWidth="1"/>
    <col min="5" max="5" width="13.00390625" style="1" customWidth="1"/>
    <col min="6" max="6" width="10.28125" style="0" customWidth="1"/>
    <col min="7" max="7" width="10.7109375" style="1" customWidth="1"/>
    <col min="8" max="8" width="12.140625" style="0" customWidth="1"/>
  </cols>
  <sheetData>
    <row r="1" spans="1:8" ht="20.25" customHeight="1" thickTop="1">
      <c r="A1" s="65"/>
      <c r="B1" s="66"/>
      <c r="C1" s="92" t="s">
        <v>40</v>
      </c>
      <c r="D1" s="93"/>
      <c r="E1" s="94"/>
      <c r="F1" s="92" t="s">
        <v>39</v>
      </c>
      <c r="G1" s="93"/>
      <c r="H1" s="95"/>
    </row>
    <row r="2" spans="1:8" s="2" customFormat="1" ht="57" customHeight="1" thickBot="1">
      <c r="A2" s="67" t="s">
        <v>0</v>
      </c>
      <c r="B2" s="69" t="s">
        <v>3</v>
      </c>
      <c r="C2" s="68" t="s">
        <v>8</v>
      </c>
      <c r="D2" s="70" t="s">
        <v>1</v>
      </c>
      <c r="E2" s="71" t="s">
        <v>2</v>
      </c>
      <c r="F2" s="72" t="s">
        <v>9</v>
      </c>
      <c r="G2" s="70" t="s">
        <v>1</v>
      </c>
      <c r="H2" s="73" t="s">
        <v>2</v>
      </c>
    </row>
    <row r="3" spans="1:8" ht="12.75">
      <c r="A3" s="15">
        <v>36342</v>
      </c>
      <c r="B3" s="6">
        <v>0.02</v>
      </c>
      <c r="C3" s="19">
        <v>0.95</v>
      </c>
      <c r="D3" s="7">
        <f>C3*B3*0.1151</f>
        <v>0.0021869</v>
      </c>
      <c r="E3" s="13"/>
      <c r="F3" s="9">
        <f>C3*0.25</f>
        <v>0.2375</v>
      </c>
      <c r="G3" s="7">
        <f>F3*B3*0.1151</f>
        <v>0.000546725</v>
      </c>
      <c r="H3" s="8"/>
    </row>
    <row r="4" spans="1:8" ht="12.75">
      <c r="A4" s="16">
        <v>36373</v>
      </c>
      <c r="B4" s="3">
        <v>0.02</v>
      </c>
      <c r="C4" s="20">
        <v>1.47</v>
      </c>
      <c r="D4" s="7">
        <f aca="true" t="shared" si="0" ref="D4:D38">C4*B4*0.1151</f>
        <v>0.0033839399999999998</v>
      </c>
      <c r="E4" s="14"/>
      <c r="F4" s="10">
        <f>C4*0.25</f>
        <v>0.3675</v>
      </c>
      <c r="G4" s="7">
        <f aca="true" t="shared" si="1" ref="G4:G38">F4*B4*0.1151</f>
        <v>0.0008459849999999999</v>
      </c>
      <c r="H4" s="4"/>
    </row>
    <row r="5" spans="1:8" ht="12.75">
      <c r="A5" s="16">
        <v>36404</v>
      </c>
      <c r="B5" s="3">
        <v>0.02</v>
      </c>
      <c r="C5" s="20">
        <v>1.27</v>
      </c>
      <c r="D5" s="7">
        <f t="shared" si="0"/>
        <v>0.00292354</v>
      </c>
      <c r="E5" s="14"/>
      <c r="F5" s="10">
        <f>C5*0.25</f>
        <v>0.3175</v>
      </c>
      <c r="G5" s="7">
        <f t="shared" si="1"/>
        <v>0.000730885</v>
      </c>
      <c r="H5" s="4"/>
    </row>
    <row r="6" spans="1:8" ht="12.75">
      <c r="A6" s="16">
        <v>36434</v>
      </c>
      <c r="B6" s="3">
        <v>0.02</v>
      </c>
      <c r="C6" s="20">
        <v>1.21</v>
      </c>
      <c r="D6" s="7">
        <f t="shared" si="0"/>
        <v>0.00278542</v>
      </c>
      <c r="E6" s="14"/>
      <c r="F6" s="10">
        <f>C6*0.25</f>
        <v>0.3025</v>
      </c>
      <c r="G6" s="7">
        <f t="shared" si="1"/>
        <v>0.000696355</v>
      </c>
      <c r="H6" s="4"/>
    </row>
    <row r="7" spans="1:8" ht="12.75">
      <c r="A7" s="16">
        <v>36465</v>
      </c>
      <c r="B7" s="3">
        <v>0.02</v>
      </c>
      <c r="C7" s="20">
        <v>1.13</v>
      </c>
      <c r="D7" s="7">
        <f t="shared" si="0"/>
        <v>0.0026012599999999998</v>
      </c>
      <c r="E7" s="14"/>
      <c r="F7" s="11">
        <f aca="true" t="shared" si="2" ref="F7:F12">C7</f>
        <v>1.13</v>
      </c>
      <c r="G7" s="7">
        <f t="shared" si="1"/>
        <v>0.0026012599999999998</v>
      </c>
      <c r="H7" s="4"/>
    </row>
    <row r="8" spans="1:8" ht="12.75">
      <c r="A8" s="16">
        <v>36495</v>
      </c>
      <c r="B8" s="3">
        <v>0.02</v>
      </c>
      <c r="C8" s="20">
        <v>1.02</v>
      </c>
      <c r="D8" s="7">
        <f t="shared" si="0"/>
        <v>0.00234804</v>
      </c>
      <c r="E8" s="14"/>
      <c r="F8" s="11">
        <f t="shared" si="2"/>
        <v>1.02</v>
      </c>
      <c r="G8" s="7">
        <f t="shared" si="1"/>
        <v>0.00234804</v>
      </c>
      <c r="H8" s="4"/>
    </row>
    <row r="9" spans="1:8" ht="12.75">
      <c r="A9" s="16">
        <v>36526</v>
      </c>
      <c r="B9" s="3">
        <v>0.02</v>
      </c>
      <c r="C9" s="20">
        <v>0.893</v>
      </c>
      <c r="D9" s="7">
        <f t="shared" si="0"/>
        <v>0.002055686</v>
      </c>
      <c r="E9" s="14"/>
      <c r="F9" s="11">
        <f t="shared" si="2"/>
        <v>0.893</v>
      </c>
      <c r="G9" s="7">
        <f t="shared" si="1"/>
        <v>0.002055686</v>
      </c>
      <c r="H9" s="4"/>
    </row>
    <row r="10" spans="1:8" ht="12.75">
      <c r="A10" s="16">
        <v>36557</v>
      </c>
      <c r="B10" s="3">
        <v>0.02</v>
      </c>
      <c r="C10" s="20">
        <v>0.877</v>
      </c>
      <c r="D10" s="7">
        <f t="shared" si="0"/>
        <v>0.002018854</v>
      </c>
      <c r="E10" s="14"/>
      <c r="F10" s="11">
        <f t="shared" si="2"/>
        <v>0.877</v>
      </c>
      <c r="G10" s="7">
        <f t="shared" si="1"/>
        <v>0.002018854</v>
      </c>
      <c r="H10" s="4"/>
    </row>
    <row r="11" spans="1:8" ht="12.75">
      <c r="A11" s="16">
        <v>36586</v>
      </c>
      <c r="B11" s="3">
        <v>0.02</v>
      </c>
      <c r="C11" s="20">
        <v>0.91</v>
      </c>
      <c r="D11" s="7">
        <f t="shared" si="0"/>
        <v>0.00209482</v>
      </c>
      <c r="E11" s="14"/>
      <c r="F11" s="11">
        <f t="shared" si="2"/>
        <v>0.91</v>
      </c>
      <c r="G11" s="7">
        <f t="shared" si="1"/>
        <v>0.00209482</v>
      </c>
      <c r="H11" s="4"/>
    </row>
    <row r="12" spans="1:8" ht="12.75">
      <c r="A12" s="16">
        <v>36617</v>
      </c>
      <c r="B12" s="3">
        <v>0.02</v>
      </c>
      <c r="C12" s="20">
        <v>0.927</v>
      </c>
      <c r="D12" s="7">
        <f t="shared" si="0"/>
        <v>0.002133954</v>
      </c>
      <c r="E12" s="14"/>
      <c r="F12" s="11">
        <f t="shared" si="2"/>
        <v>0.927</v>
      </c>
      <c r="G12" s="7">
        <f t="shared" si="1"/>
        <v>0.002133954</v>
      </c>
      <c r="H12" s="4"/>
    </row>
    <row r="13" spans="1:8" ht="12.75">
      <c r="A13" s="16">
        <v>36647</v>
      </c>
      <c r="B13" s="3">
        <v>0.02</v>
      </c>
      <c r="C13" s="20">
        <v>0.903</v>
      </c>
      <c r="D13" s="7">
        <f t="shared" si="0"/>
        <v>0.002078706</v>
      </c>
      <c r="E13" s="14"/>
      <c r="F13" s="10">
        <f aca="true" t="shared" si="3" ref="F13:F18">C13*0.25</f>
        <v>0.22575</v>
      </c>
      <c r="G13" s="7">
        <f t="shared" si="1"/>
        <v>0.0005196765</v>
      </c>
      <c r="H13" s="4"/>
    </row>
    <row r="14" spans="1:8" ht="12.75">
      <c r="A14" s="16">
        <v>36678</v>
      </c>
      <c r="B14" s="3">
        <v>0.02</v>
      </c>
      <c r="C14" s="20">
        <v>0.794</v>
      </c>
      <c r="D14" s="7">
        <f t="shared" si="0"/>
        <v>0.0018277880000000001</v>
      </c>
      <c r="E14" s="14">
        <f>AVERAGE(D3:D14)</f>
        <v>0.0023699090000000003</v>
      </c>
      <c r="F14" s="10">
        <f t="shared" si="3"/>
        <v>0.1985</v>
      </c>
      <c r="G14" s="7">
        <f t="shared" si="1"/>
        <v>0.00045694700000000003</v>
      </c>
      <c r="H14" s="5">
        <f aca="true" t="shared" si="4" ref="H14:H38">AVERAGE(G3:G14)</f>
        <v>0.001420765625</v>
      </c>
    </row>
    <row r="15" spans="1:8" ht="12.75">
      <c r="A15" s="16">
        <v>36708</v>
      </c>
      <c r="B15" s="3">
        <v>0.02</v>
      </c>
      <c r="C15" s="20">
        <v>1.012</v>
      </c>
      <c r="D15" s="7">
        <f t="shared" si="0"/>
        <v>0.002329624</v>
      </c>
      <c r="E15" s="14">
        <f aca="true" t="shared" si="5" ref="E15:E38">AVERAGE(D4:D15)</f>
        <v>0.0023818026666666665</v>
      </c>
      <c r="F15" s="10">
        <f t="shared" si="3"/>
        <v>0.253</v>
      </c>
      <c r="G15" s="7">
        <f t="shared" si="1"/>
        <v>0.000582406</v>
      </c>
      <c r="H15" s="5">
        <f t="shared" si="4"/>
        <v>0.0014237390416666667</v>
      </c>
    </row>
    <row r="16" spans="1:8" ht="12.75">
      <c r="A16" s="16">
        <v>36739</v>
      </c>
      <c r="B16" s="3">
        <v>0.02</v>
      </c>
      <c r="C16" s="20">
        <v>1.381</v>
      </c>
      <c r="D16" s="7">
        <f t="shared" si="0"/>
        <v>0.0031790620000000003</v>
      </c>
      <c r="E16" s="14">
        <f t="shared" si="5"/>
        <v>0.0023647295</v>
      </c>
      <c r="F16" s="10">
        <f t="shared" si="3"/>
        <v>0.34525</v>
      </c>
      <c r="G16" s="7">
        <f t="shared" si="1"/>
        <v>0.0007947655000000001</v>
      </c>
      <c r="H16" s="5">
        <f t="shared" si="4"/>
        <v>0.0014194707500000002</v>
      </c>
    </row>
    <row r="17" spans="1:8" ht="12.75">
      <c r="A17" s="16">
        <v>36770</v>
      </c>
      <c r="B17" s="3">
        <v>0.02</v>
      </c>
      <c r="C17" s="20">
        <v>1.368</v>
      </c>
      <c r="D17" s="7">
        <f t="shared" si="0"/>
        <v>0.0031491360000000003</v>
      </c>
      <c r="E17" s="14">
        <f t="shared" si="5"/>
        <v>0.0023835291666666667</v>
      </c>
      <c r="F17" s="10">
        <f t="shared" si="3"/>
        <v>0.342</v>
      </c>
      <c r="G17" s="7">
        <f t="shared" si="1"/>
        <v>0.0007872840000000001</v>
      </c>
      <c r="H17" s="5">
        <f t="shared" si="4"/>
        <v>0.0014241706666666663</v>
      </c>
    </row>
    <row r="18" spans="1:8" ht="12.75">
      <c r="A18" s="16">
        <v>36800</v>
      </c>
      <c r="B18" s="3">
        <v>0.02</v>
      </c>
      <c r="C18" s="20">
        <v>1.063</v>
      </c>
      <c r="D18" s="7">
        <f t="shared" si="0"/>
        <v>0.0024470259999999997</v>
      </c>
      <c r="E18" s="14">
        <f t="shared" si="5"/>
        <v>0.0023553296666666665</v>
      </c>
      <c r="F18" s="10">
        <f t="shared" si="3"/>
        <v>0.26575</v>
      </c>
      <c r="G18" s="7">
        <f t="shared" si="1"/>
        <v>0.0006117564999999999</v>
      </c>
      <c r="H18" s="5">
        <f t="shared" si="4"/>
        <v>0.001417120791666667</v>
      </c>
    </row>
    <row r="19" spans="1:8" ht="12.75">
      <c r="A19" s="16">
        <v>36831</v>
      </c>
      <c r="B19" s="3">
        <v>0.02</v>
      </c>
      <c r="C19" s="20">
        <v>1.006</v>
      </c>
      <c r="D19" s="7">
        <f t="shared" si="0"/>
        <v>0.0023158119999999996</v>
      </c>
      <c r="E19" s="14">
        <f t="shared" si="5"/>
        <v>0.0023315423333333334</v>
      </c>
      <c r="F19" s="12">
        <f aca="true" t="shared" si="6" ref="F19:F24">C19</f>
        <v>1.006</v>
      </c>
      <c r="G19" s="7">
        <f t="shared" si="1"/>
        <v>0.0023158119999999996</v>
      </c>
      <c r="H19" s="5">
        <f t="shared" si="4"/>
        <v>0.0013933334583333334</v>
      </c>
    </row>
    <row r="20" spans="1:8" ht="12.75">
      <c r="A20" s="16">
        <v>36861</v>
      </c>
      <c r="B20" s="3">
        <v>0.02</v>
      </c>
      <c r="C20" s="20">
        <v>0.96</v>
      </c>
      <c r="D20" s="7">
        <f t="shared" si="0"/>
        <v>0.0022099199999999998</v>
      </c>
      <c r="E20" s="14">
        <f t="shared" si="5"/>
        <v>0.0023200323333333337</v>
      </c>
      <c r="F20" s="12">
        <f t="shared" si="6"/>
        <v>0.96</v>
      </c>
      <c r="G20" s="7">
        <f t="shared" si="1"/>
        <v>0.0022099199999999998</v>
      </c>
      <c r="H20" s="5">
        <f t="shared" si="4"/>
        <v>0.0013818234583333332</v>
      </c>
    </row>
    <row r="21" spans="1:8" ht="12.75">
      <c r="A21" s="16">
        <v>36892</v>
      </c>
      <c r="B21" s="3">
        <v>0.02</v>
      </c>
      <c r="C21" s="21">
        <v>0.962</v>
      </c>
      <c r="D21" s="7">
        <f t="shared" si="0"/>
        <v>0.002214524</v>
      </c>
      <c r="E21" s="14">
        <f t="shared" si="5"/>
        <v>0.0023332688333333336</v>
      </c>
      <c r="F21" s="12">
        <f t="shared" si="6"/>
        <v>0.962</v>
      </c>
      <c r="G21" s="7">
        <f t="shared" si="1"/>
        <v>0.002214524</v>
      </c>
      <c r="H21" s="5">
        <f t="shared" si="4"/>
        <v>0.0013950599583333332</v>
      </c>
    </row>
    <row r="22" spans="1:8" ht="12.75">
      <c r="A22" s="16">
        <v>36923</v>
      </c>
      <c r="B22" s="3">
        <v>0.02</v>
      </c>
      <c r="C22" s="21">
        <v>1.329</v>
      </c>
      <c r="D22" s="7">
        <f t="shared" si="0"/>
        <v>0.003059358</v>
      </c>
      <c r="E22" s="14">
        <f t="shared" si="5"/>
        <v>0.0024199775</v>
      </c>
      <c r="F22" s="12">
        <f t="shared" si="6"/>
        <v>1.329</v>
      </c>
      <c r="G22" s="7">
        <f t="shared" si="1"/>
        <v>0.003059358</v>
      </c>
      <c r="H22" s="5">
        <f t="shared" si="4"/>
        <v>0.001481768625</v>
      </c>
    </row>
    <row r="23" spans="1:8" ht="12.75">
      <c r="A23" s="16">
        <v>36951</v>
      </c>
      <c r="B23" s="3">
        <v>0.02</v>
      </c>
      <c r="C23" s="21">
        <v>1.051</v>
      </c>
      <c r="D23" s="7">
        <f t="shared" si="0"/>
        <v>0.0024194019999999998</v>
      </c>
      <c r="E23" s="14">
        <f t="shared" si="5"/>
        <v>0.002447026</v>
      </c>
      <c r="F23" s="12">
        <f t="shared" si="6"/>
        <v>1.051</v>
      </c>
      <c r="G23" s="7">
        <f t="shared" si="1"/>
        <v>0.0024194019999999998</v>
      </c>
      <c r="H23" s="5">
        <f t="shared" si="4"/>
        <v>0.0015088171250000001</v>
      </c>
    </row>
    <row r="24" spans="1:8" ht="12.75">
      <c r="A24" s="16">
        <v>36982</v>
      </c>
      <c r="B24" s="3">
        <v>0.02</v>
      </c>
      <c r="C24" s="21">
        <v>0.97</v>
      </c>
      <c r="D24" s="7">
        <f t="shared" si="0"/>
        <v>0.00223294</v>
      </c>
      <c r="E24" s="14">
        <f t="shared" si="5"/>
        <v>0.0024552748333333337</v>
      </c>
      <c r="F24" s="12">
        <f t="shared" si="6"/>
        <v>0.97</v>
      </c>
      <c r="G24" s="7">
        <f t="shared" si="1"/>
        <v>0.00223294</v>
      </c>
      <c r="H24" s="5">
        <f t="shared" si="4"/>
        <v>0.0015170659583333332</v>
      </c>
    </row>
    <row r="25" spans="1:8" ht="12.75">
      <c r="A25" s="16">
        <v>37012</v>
      </c>
      <c r="B25" s="3">
        <v>0.02</v>
      </c>
      <c r="C25" s="21">
        <v>0.912</v>
      </c>
      <c r="D25" s="7">
        <f t="shared" si="0"/>
        <v>0.0020994240000000003</v>
      </c>
      <c r="E25" s="14">
        <f t="shared" si="5"/>
        <v>0.0024570013333333335</v>
      </c>
      <c r="F25" s="10">
        <f aca="true" t="shared" si="7" ref="F25:F30">C25*0.25</f>
        <v>0.228</v>
      </c>
      <c r="G25" s="7">
        <f t="shared" si="1"/>
        <v>0.0005248560000000001</v>
      </c>
      <c r="H25" s="5">
        <f t="shared" si="4"/>
        <v>0.0015174975833333333</v>
      </c>
    </row>
    <row r="26" spans="1:8" ht="12.75">
      <c r="A26" s="16">
        <v>37043</v>
      </c>
      <c r="B26" s="3">
        <v>0.02</v>
      </c>
      <c r="C26" s="21">
        <v>0.983</v>
      </c>
      <c r="D26" s="7">
        <f t="shared" si="0"/>
        <v>0.002262866</v>
      </c>
      <c r="E26" s="14">
        <f t="shared" si="5"/>
        <v>0.002493257833333333</v>
      </c>
      <c r="F26" s="10">
        <f t="shared" si="7"/>
        <v>0.24575</v>
      </c>
      <c r="G26" s="7">
        <f t="shared" si="1"/>
        <v>0.0005657165</v>
      </c>
      <c r="H26" s="5">
        <f t="shared" si="4"/>
        <v>0.0015265617083333332</v>
      </c>
    </row>
    <row r="27" spans="1:8" ht="12.75">
      <c r="A27" s="16">
        <v>37073</v>
      </c>
      <c r="B27" s="3">
        <v>0.02</v>
      </c>
      <c r="C27" s="21">
        <v>1.005</v>
      </c>
      <c r="D27" s="7">
        <f t="shared" si="0"/>
        <v>0.00231351</v>
      </c>
      <c r="E27" s="14">
        <f t="shared" si="5"/>
        <v>0.0024919149999999995</v>
      </c>
      <c r="F27" s="10">
        <f t="shared" si="7"/>
        <v>0.25125</v>
      </c>
      <c r="G27" s="7">
        <f t="shared" si="1"/>
        <v>0.0005783775</v>
      </c>
      <c r="H27" s="5">
        <f t="shared" si="4"/>
        <v>0.001526226</v>
      </c>
    </row>
    <row r="28" spans="1:8" ht="12.75">
      <c r="A28" s="16">
        <v>37104</v>
      </c>
      <c r="B28" s="3">
        <v>0.02</v>
      </c>
      <c r="C28" s="21">
        <v>1.013</v>
      </c>
      <c r="D28" s="7">
        <f t="shared" si="0"/>
        <v>0.0023319259999999994</v>
      </c>
      <c r="E28" s="14">
        <f t="shared" si="5"/>
        <v>0.002421320333333333</v>
      </c>
      <c r="F28" s="10">
        <f t="shared" si="7"/>
        <v>0.25325</v>
      </c>
      <c r="G28" s="7">
        <f t="shared" si="1"/>
        <v>0.0005829814999999998</v>
      </c>
      <c r="H28" s="5">
        <f t="shared" si="4"/>
        <v>0.0015085773333333335</v>
      </c>
    </row>
    <row r="29" spans="1:8" ht="12.75">
      <c r="A29" s="16">
        <v>37135</v>
      </c>
      <c r="B29" s="3">
        <v>0.02</v>
      </c>
      <c r="C29" s="21">
        <v>0.899</v>
      </c>
      <c r="D29" s="7">
        <f t="shared" si="0"/>
        <v>0.002069498</v>
      </c>
      <c r="E29" s="14">
        <f t="shared" si="5"/>
        <v>0.0023313504999999996</v>
      </c>
      <c r="F29" s="10">
        <f t="shared" si="7"/>
        <v>0.22475</v>
      </c>
      <c r="G29" s="7">
        <f t="shared" si="1"/>
        <v>0.0005173745</v>
      </c>
      <c r="H29" s="5">
        <f t="shared" si="4"/>
        <v>0.0014860848750000001</v>
      </c>
    </row>
    <row r="30" spans="1:8" ht="12.75">
      <c r="A30" s="16">
        <v>37165</v>
      </c>
      <c r="B30" s="3">
        <v>0.02</v>
      </c>
      <c r="C30" s="20">
        <v>0.97</v>
      </c>
      <c r="D30" s="7">
        <f t="shared" si="0"/>
        <v>0.00223294</v>
      </c>
      <c r="E30" s="14">
        <f t="shared" si="5"/>
        <v>0.0023135099999999995</v>
      </c>
      <c r="F30" s="10">
        <f t="shared" si="7"/>
        <v>0.2425</v>
      </c>
      <c r="G30" s="7">
        <f t="shared" si="1"/>
        <v>0.000558235</v>
      </c>
      <c r="H30" s="5">
        <f t="shared" si="4"/>
        <v>0.0014816247500000002</v>
      </c>
    </row>
    <row r="31" spans="1:8" ht="12.75">
      <c r="A31" s="16">
        <v>37196</v>
      </c>
      <c r="B31" s="3">
        <v>0.02</v>
      </c>
      <c r="C31" s="21">
        <v>0.912</v>
      </c>
      <c r="D31" s="7">
        <f t="shared" si="0"/>
        <v>0.0020994240000000003</v>
      </c>
      <c r="E31" s="14">
        <f t="shared" si="5"/>
        <v>0.0022954776666666665</v>
      </c>
      <c r="F31" s="12">
        <f aca="true" t="shared" si="8" ref="F31:F36">C31</f>
        <v>0.912</v>
      </c>
      <c r="G31" s="7">
        <f t="shared" si="1"/>
        <v>0.0020994240000000003</v>
      </c>
      <c r="H31" s="5">
        <f t="shared" si="4"/>
        <v>0.0014635924166666668</v>
      </c>
    </row>
    <row r="32" spans="1:8" ht="12.75">
      <c r="A32" s="16">
        <v>37226</v>
      </c>
      <c r="B32" s="3">
        <v>0.02</v>
      </c>
      <c r="C32" s="20">
        <v>0.983</v>
      </c>
      <c r="D32" s="7">
        <f t="shared" si="0"/>
        <v>0.002262866</v>
      </c>
      <c r="E32" s="14">
        <f t="shared" si="5"/>
        <v>0.002299889833333333</v>
      </c>
      <c r="F32" s="12">
        <f t="shared" si="8"/>
        <v>0.983</v>
      </c>
      <c r="G32" s="7">
        <f t="shared" si="1"/>
        <v>0.002262866</v>
      </c>
      <c r="H32" s="5">
        <f t="shared" si="4"/>
        <v>0.0014680045833333334</v>
      </c>
    </row>
    <row r="33" spans="1:8" ht="12.75">
      <c r="A33" s="16">
        <v>37257</v>
      </c>
      <c r="B33" s="3">
        <v>0.02</v>
      </c>
      <c r="C33" s="20">
        <v>1.778</v>
      </c>
      <c r="D33" s="7">
        <f t="shared" si="0"/>
        <v>0.004092956</v>
      </c>
      <c r="E33" s="14">
        <f t="shared" si="5"/>
        <v>0.002456425833333333</v>
      </c>
      <c r="F33" s="12">
        <f t="shared" si="8"/>
        <v>1.778</v>
      </c>
      <c r="G33" s="7">
        <f t="shared" si="1"/>
        <v>0.004092956</v>
      </c>
      <c r="H33" s="5">
        <f t="shared" si="4"/>
        <v>0.0016245405833333335</v>
      </c>
    </row>
    <row r="34" spans="1:8" ht="12.75">
      <c r="A34" s="16">
        <v>37288</v>
      </c>
      <c r="B34" s="3">
        <v>0.02</v>
      </c>
      <c r="C34" s="20">
        <v>1.58</v>
      </c>
      <c r="D34" s="7">
        <f t="shared" si="0"/>
        <v>0.00363716</v>
      </c>
      <c r="E34" s="14">
        <f t="shared" si="5"/>
        <v>0.0025045759999999997</v>
      </c>
      <c r="F34" s="12">
        <f t="shared" si="8"/>
        <v>1.58</v>
      </c>
      <c r="G34" s="7">
        <f t="shared" si="1"/>
        <v>0.00363716</v>
      </c>
      <c r="H34" s="5">
        <f t="shared" si="4"/>
        <v>0.00167269075</v>
      </c>
    </row>
    <row r="35" spans="1:8" ht="12.75">
      <c r="A35" s="16">
        <v>37316</v>
      </c>
      <c r="B35" s="3">
        <v>0.02</v>
      </c>
      <c r="C35" s="20">
        <v>1.199</v>
      </c>
      <c r="D35" s="7">
        <f t="shared" si="0"/>
        <v>0.002760098</v>
      </c>
      <c r="E35" s="14">
        <f t="shared" si="5"/>
        <v>0.002532967333333333</v>
      </c>
      <c r="F35" s="12">
        <f t="shared" si="8"/>
        <v>1.199</v>
      </c>
      <c r="G35" s="7">
        <f t="shared" si="1"/>
        <v>0.002760098</v>
      </c>
      <c r="H35" s="5">
        <f t="shared" si="4"/>
        <v>0.001701082083333333</v>
      </c>
    </row>
    <row r="36" spans="1:8" ht="12.75">
      <c r="A36" s="16">
        <v>37347</v>
      </c>
      <c r="B36" s="3">
        <v>0.02</v>
      </c>
      <c r="C36" s="20">
        <v>1.07</v>
      </c>
      <c r="D36" s="7">
        <f t="shared" si="0"/>
        <v>0.00246314</v>
      </c>
      <c r="E36" s="14">
        <f t="shared" si="5"/>
        <v>0.0025521506666666663</v>
      </c>
      <c r="F36" s="12">
        <f t="shared" si="8"/>
        <v>1.07</v>
      </c>
      <c r="G36" s="7">
        <f t="shared" si="1"/>
        <v>0.00246314</v>
      </c>
      <c r="H36" s="5">
        <f t="shared" si="4"/>
        <v>0.0017202654166666668</v>
      </c>
    </row>
    <row r="37" spans="1:8" ht="12.75">
      <c r="A37" s="16">
        <v>37377</v>
      </c>
      <c r="B37" s="3">
        <v>0.02</v>
      </c>
      <c r="C37" s="20">
        <v>0.921</v>
      </c>
      <c r="D37" s="7">
        <f t="shared" si="0"/>
        <v>0.002120142</v>
      </c>
      <c r="E37" s="14">
        <f t="shared" si="5"/>
        <v>0.0025538771666666665</v>
      </c>
      <c r="F37" s="10">
        <f>C37*0.25</f>
        <v>0.23025</v>
      </c>
      <c r="G37" s="7">
        <f t="shared" si="1"/>
        <v>0.0005300355</v>
      </c>
      <c r="H37" s="5">
        <f t="shared" si="4"/>
        <v>0.0017206970416666668</v>
      </c>
    </row>
    <row r="38" spans="1:8" ht="12.75">
      <c r="A38" s="16">
        <v>37408</v>
      </c>
      <c r="B38" s="3">
        <v>0.02</v>
      </c>
      <c r="C38" s="20">
        <v>0.873</v>
      </c>
      <c r="D38" s="7">
        <f t="shared" si="0"/>
        <v>0.002009646</v>
      </c>
      <c r="E38" s="14">
        <f t="shared" si="5"/>
        <v>0.0025327755</v>
      </c>
      <c r="F38" s="10">
        <f>C38*0.25</f>
        <v>0.21825</v>
      </c>
      <c r="G38" s="7">
        <f t="shared" si="1"/>
        <v>0.0005024115</v>
      </c>
      <c r="H38" s="5">
        <f t="shared" si="4"/>
        <v>0.0017154216250000003</v>
      </c>
    </row>
    <row r="39" spans="1:8" ht="12.75">
      <c r="A39" s="26"/>
      <c r="B39" s="28"/>
      <c r="C39" s="27"/>
      <c r="D39" s="29"/>
      <c r="E39" s="30"/>
      <c r="F39" s="31"/>
      <c r="G39" s="29"/>
      <c r="H39" s="32"/>
    </row>
    <row r="40" spans="1:8" ht="12.75">
      <c r="A40" s="24"/>
      <c r="B40" s="33"/>
      <c r="C40" s="25"/>
      <c r="D40" s="90" t="s">
        <v>7</v>
      </c>
      <c r="E40" s="91"/>
      <c r="F40" s="38"/>
      <c r="G40" s="88" t="s">
        <v>10</v>
      </c>
      <c r="H40" s="89"/>
    </row>
    <row r="41" spans="1:8" ht="12.75">
      <c r="A41" s="17"/>
      <c r="B41" s="34"/>
      <c r="C41" s="22"/>
      <c r="D41" s="36" t="s">
        <v>4</v>
      </c>
      <c r="E41" s="14">
        <f>AVERAGE(E14:E38)</f>
        <v>0.002415956673333333</v>
      </c>
      <c r="F41" s="39"/>
      <c r="G41" s="36" t="s">
        <v>4</v>
      </c>
      <c r="H41" s="5">
        <f>AVERAGE(H14:H38)</f>
        <v>0.0015166400883333334</v>
      </c>
    </row>
    <row r="42" spans="1:8" ht="12.75">
      <c r="A42" s="17"/>
      <c r="B42" s="34"/>
      <c r="C42" s="22"/>
      <c r="D42" s="36" t="s">
        <v>5</v>
      </c>
      <c r="E42" s="14">
        <f>STDEV(E14:E38)</f>
        <v>8.412023783455103E-05</v>
      </c>
      <c r="F42" s="39"/>
      <c r="G42" s="36" t="s">
        <v>5</v>
      </c>
      <c r="H42" s="5">
        <f>STDEV(H14:H38)</f>
        <v>0.00011093978870620682</v>
      </c>
    </row>
    <row r="43" spans="1:8" ht="13.5" thickBot="1">
      <c r="A43" s="18"/>
      <c r="B43" s="35"/>
      <c r="C43" s="23"/>
      <c r="D43" s="37" t="s">
        <v>6</v>
      </c>
      <c r="E43" s="41">
        <f>E41+E42*3</f>
        <v>0.002668317386836986</v>
      </c>
      <c r="F43" s="40"/>
      <c r="G43" s="37" t="s">
        <v>6</v>
      </c>
      <c r="H43" s="42">
        <f>H41+H42*3</f>
        <v>0.0018494594544519538</v>
      </c>
    </row>
    <row r="44" ht="13.5" thickTop="1"/>
  </sheetData>
  <mergeCells count="4">
    <mergeCell ref="G40:H40"/>
    <mergeCell ref="D40:E40"/>
    <mergeCell ref="C1:E1"/>
    <mergeCell ref="F1:H1"/>
  </mergeCells>
  <printOptions/>
  <pageMargins left="1" right="0.75" top="1.75" bottom="1" header="0.75" footer="0.5"/>
  <pageSetup horizontalDpi="600" verticalDpi="600" orientation="portrait" r:id="rId1"/>
  <headerFooter alignWithMargins="0">
    <oddHeader>&amp;C&amp;"Times New Roman,Regular"&amp;11ATTACHMENT C
&amp;"Arial,Regular"&amp;10
City of American Canyon&amp;"Arial,Bold"&amp;12
Mercury Mass Limit and Mass Trigger Calculation</oddHeader>
    <oddFooter>&amp;LNPDES Permit No. CA 0038768, Amendment to Order No. 00-003, Tentative Order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SFWQCB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</dc:creator>
  <cp:keywords/>
  <dc:description/>
  <cp:lastModifiedBy>Julie Chen</cp:lastModifiedBy>
  <cp:lastPrinted>2003-12-28T22:34:01Z</cp:lastPrinted>
  <dcterms:created xsi:type="dcterms:W3CDTF">2002-07-30T22:37:56Z</dcterms:created>
  <dcterms:modified xsi:type="dcterms:W3CDTF">2003-12-28T23:37:39Z</dcterms:modified>
  <cp:category/>
  <cp:version/>
  <cp:contentType/>
  <cp:contentStatus/>
</cp:coreProperties>
</file>