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8800" windowHeight="12435" activeTab="0"/>
  </bookViews>
  <sheets>
    <sheet name="SUMMARY" sheetId="1" r:id="rId1"/>
  </sheets>
  <definedNames>
    <definedName name="ALLOC_CAPACITY">#REF!</definedName>
    <definedName name="END">#REF!</definedName>
    <definedName name="_xlnm.Print_Area" localSheetId="0">'SUMMARY'!$A:$L</definedName>
    <definedName name="_xlnm.Print_Titles" localSheetId="0">'SUMMARY'!$1:$2</definedName>
  </definedNames>
  <calcPr fullCalcOnLoad="1"/>
</workbook>
</file>

<file path=xl/comments1.xml><?xml version="1.0" encoding="utf-8"?>
<comments xmlns="http://schemas.openxmlformats.org/spreadsheetml/2006/main">
  <authors>
    <author>Paul J. Mendoza</author>
    <author>hlockard</author>
  </authors>
  <commentList>
    <comment ref="C93" authorId="0">
      <text>
        <r>
          <rPr>
            <b/>
            <sz val="8"/>
            <rFont val="Tahoma"/>
            <family val="2"/>
          </rPr>
          <t>Paul J. Mendoza:</t>
        </r>
        <r>
          <rPr>
            <sz val="8"/>
            <rFont val="Tahoma"/>
            <family val="2"/>
          </rPr>
          <t xml:space="preserve">
Bulletin 132-93, p.28
4,135,367 - 289,172 (deferred) = 3,846,195 af</t>
        </r>
      </text>
    </comment>
    <comment ref="C5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132-85, p.21
1,567,520-3,900(deferred)=1,563,620 af
</t>
        </r>
        <r>
          <rPr>
            <b/>
            <sz val="8"/>
            <rFont val="Tahoma"/>
            <family val="2"/>
          </rPr>
          <t>P. Mendoza</t>
        </r>
        <r>
          <rPr>
            <sz val="8"/>
            <rFont val="Tahoma"/>
            <family val="2"/>
          </rPr>
          <t xml:space="preserve">
So that Table A delivered is less than requested, modified to 1,663 taf per finalization.  But this must be checked into because it differes from Howard's...</t>
        </r>
      </text>
    </comment>
    <comment ref="C48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132-81, p.81</t>
        </r>
      </text>
    </comment>
    <comment ref="C5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132-82, p.93, 1877 taf
</t>
        </r>
        <r>
          <rPr>
            <b/>
            <sz val="8"/>
            <rFont val="Tahoma"/>
            <family val="2"/>
          </rPr>
          <t>P. Mendoza</t>
        </r>
        <r>
          <rPr>
            <sz val="8"/>
            <rFont val="Tahoma"/>
            <family val="2"/>
          </rPr>
          <t xml:space="preserve">
So that Table A delivered is less than requested, modified to 2,400 taf per finalization.  But this must be checked into because it differes from Howard's...</t>
        </r>
      </text>
    </comment>
    <comment ref="C5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132-83, p.77</t>
        </r>
      </text>
    </comment>
    <comment ref="C57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Bulletin132-84, p.20</t>
        </r>
      </text>
    </comment>
    <comment ref="C6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132-86, p.22
1,891,849-29,140 (deferred)=1,862,709 af
</t>
        </r>
        <r>
          <rPr>
            <b/>
            <sz val="8"/>
            <rFont val="Tahoma"/>
            <family val="2"/>
          </rPr>
          <t xml:space="preserve">P. Mendoza
</t>
        </r>
        <r>
          <rPr>
            <sz val="8"/>
            <rFont val="Tahoma"/>
            <family val="2"/>
          </rPr>
          <t>So that Table A delivered is less than requested, modified to 2,048 taf per finalization.  But this must be checked into because it differes from Howard's...</t>
        </r>
      </text>
    </comment>
    <comment ref="C6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132-87, p.20</t>
        </r>
      </text>
    </comment>
    <comment ref="C6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132-88, p.21
2,717,215-43,705(deferred)=2,673,510 af</t>
        </r>
      </text>
    </comment>
    <comment ref="C73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132-89, p.25
2,625,328-18,565(deferred)=2,606,763 af
</t>
        </r>
      </text>
    </comment>
    <comment ref="C7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132-89, p.83
3,008,051-8,600(deferred)=2,999,451</t>
        </r>
      </text>
    </comment>
    <comment ref="C8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132-90, p.85
</t>
        </r>
      </text>
    </comment>
    <comment ref="C83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Entitlement approval Letter to Mr. Quinndated 12/1/90
</t>
        </r>
      </text>
    </comment>
    <comment ref="C8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132-92, p.144
4,014,940-384,322(deferred)=3,630,618 af</t>
        </r>
      </text>
    </comment>
    <comment ref="C10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132-95, p.111 &amp; 112</t>
        </r>
      </text>
    </comment>
    <comment ref="C10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132-96, p.108</t>
        </r>
      </text>
    </comment>
    <comment ref="C11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132-97, p.94</t>
        </r>
      </text>
    </comment>
    <comment ref="C11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132-98, p. 86</t>
        </r>
      </text>
    </comment>
    <comment ref="C118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132-99, p.xxviii &amp; NSWPC no. 98-05</t>
        </r>
      </text>
    </comment>
    <comment ref="C132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NSWPC No. 00-17</t>
        </r>
      </text>
    </comment>
    <comment ref="C14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NSWPC No. 01-17</t>
        </r>
      </text>
    </comment>
    <comment ref="C147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NSWPC No. 02-12</t>
        </r>
      </text>
    </comment>
    <comment ref="C1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132-69,p.23
</t>
        </r>
      </text>
    </comment>
    <comment ref="C2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132-70, p.23</t>
        </r>
      </text>
    </comment>
    <comment ref="C23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132-71, p.20</t>
        </r>
      </text>
    </comment>
    <comment ref="C2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132-72, p.26</t>
        </r>
      </text>
    </comment>
    <comment ref="C27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132-73, p.28, 594 taf
</t>
        </r>
        <r>
          <rPr>
            <b/>
            <sz val="8"/>
            <rFont val="Tahoma"/>
            <family val="2"/>
          </rPr>
          <t>P. Mendoza</t>
        </r>
        <r>
          <rPr>
            <sz val="8"/>
            <rFont val="Tahoma"/>
            <family val="2"/>
          </rPr>
          <t xml:space="preserve">
So that Table A delivered is less than requested, modified to 727 taf per finalization.  But this must be checked into because it differes from Howard's...
</t>
        </r>
      </text>
    </comment>
    <comment ref="C2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132-74, p.27</t>
        </r>
      </text>
    </comment>
    <comment ref="C3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132-75, p.22
</t>
        </r>
      </text>
    </comment>
    <comment ref="C33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132-76, p.24</t>
        </r>
      </text>
    </comment>
    <comment ref="C3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132-77, p.47 &amp; 51</t>
        </r>
      </text>
    </comment>
    <comment ref="C37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132-78, p.54 &amp; 58</t>
        </r>
      </text>
    </comment>
    <comment ref="C4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132-79, p.80</t>
        </r>
      </text>
    </comment>
    <comment ref="C4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132-80, p.72</t>
        </r>
      </text>
    </comment>
    <comment ref="N22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132-69,p.23
</t>
        </r>
      </text>
    </comment>
    <comment ref="N22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132-70, p.23</t>
        </r>
      </text>
    </comment>
    <comment ref="N228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132-71, p.20</t>
        </r>
      </text>
    </comment>
    <comment ref="N23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132-72, p.26</t>
        </r>
      </text>
    </comment>
    <comment ref="N232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132-73, p.28, 594 taf
</t>
        </r>
        <r>
          <rPr>
            <b/>
            <sz val="8"/>
            <rFont val="Tahoma"/>
            <family val="2"/>
          </rPr>
          <t>P. Mendoza</t>
        </r>
        <r>
          <rPr>
            <sz val="8"/>
            <rFont val="Tahoma"/>
            <family val="2"/>
          </rPr>
          <t xml:space="preserve">
So that Table A delivered is less than requested, modified to 727 taf per finalization.  But this must be checked into because it differes from Howard's...
</t>
        </r>
      </text>
    </comment>
    <comment ref="N23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132-74, p.27</t>
        </r>
      </text>
    </comment>
    <comment ref="N23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132-75, p.22
</t>
        </r>
      </text>
    </comment>
    <comment ref="N238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132-76, p.24</t>
        </r>
      </text>
    </comment>
    <comment ref="N24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132-77, p.47 &amp; 51</t>
        </r>
      </text>
    </comment>
    <comment ref="N242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132-78, p.54 &amp; 58</t>
        </r>
      </text>
    </comment>
    <comment ref="N24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132-79, p.80</t>
        </r>
      </text>
    </comment>
    <comment ref="N24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132-80, p.72</t>
        </r>
      </text>
    </comment>
    <comment ref="N253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132-81, p.81</t>
        </r>
      </text>
    </comment>
    <comment ref="N25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132-82, p.93, 1877 taf
</t>
        </r>
        <r>
          <rPr>
            <b/>
            <sz val="8"/>
            <rFont val="Tahoma"/>
            <family val="2"/>
          </rPr>
          <t>P. Mendoza</t>
        </r>
        <r>
          <rPr>
            <sz val="8"/>
            <rFont val="Tahoma"/>
            <family val="2"/>
          </rPr>
          <t xml:space="preserve">
So that Table A delivered is less than requested, modified to 2,400 taf per finalization.  But this must be checked into because it differes from Howard's...</t>
        </r>
      </text>
    </comment>
    <comment ref="N25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132-83, p.77</t>
        </r>
      </text>
    </comment>
    <comment ref="N262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Bulletin132-84, p.20</t>
        </r>
      </text>
    </comment>
    <comment ref="N26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132-85, p.21
1,567,520-3,900(deferred)=1,563,620 af
</t>
        </r>
        <r>
          <rPr>
            <b/>
            <sz val="8"/>
            <rFont val="Tahoma"/>
            <family val="2"/>
          </rPr>
          <t>P. Mendoza</t>
        </r>
        <r>
          <rPr>
            <sz val="8"/>
            <rFont val="Tahoma"/>
            <family val="2"/>
          </rPr>
          <t xml:space="preserve">
So that Table A delivered is less than requested, modified to 1,663 taf per finalization.  But this must be checked into because it differes from Howard's...</t>
        </r>
      </text>
    </comment>
    <comment ref="N26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132-86, p.22
1,891,849-29,140 (deferred)=1,862,709 af
</t>
        </r>
        <r>
          <rPr>
            <b/>
            <sz val="8"/>
            <rFont val="Tahoma"/>
            <family val="2"/>
          </rPr>
          <t xml:space="preserve">P. Mendoza
</t>
        </r>
        <r>
          <rPr>
            <sz val="8"/>
            <rFont val="Tahoma"/>
            <family val="2"/>
          </rPr>
          <t>So that Table A delivered is less than requested, modified to 2,048 taf per finalization.  But this must be checked into because it differes from Howard's...</t>
        </r>
      </text>
    </comment>
    <comment ref="N269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132-87, p.20</t>
        </r>
      </text>
    </comment>
    <comment ref="N27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132-88, p.21
2,717,215-43,705(deferred)=2,673,510 af</t>
        </r>
      </text>
    </comment>
    <comment ref="N278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132-89, p.25
2,625,328-18,565(deferred)=2,606,763 af
</t>
        </r>
      </text>
    </comment>
    <comment ref="N28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132-89, p.83
3,008,051-8,600(deferred)=2,999,451</t>
        </r>
      </text>
    </comment>
    <comment ref="N28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132-90, p.85
</t>
        </r>
      </text>
    </comment>
    <comment ref="N288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Entitlement approval Letter to Mr. Quinndated 12/1/90
</t>
        </r>
      </text>
    </comment>
    <comment ref="N294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132-92, p.144
4,014,940-384,322(deferred)=3,630,618 af</t>
        </r>
      </text>
    </comment>
    <comment ref="N298" authorId="0">
      <text>
        <r>
          <rPr>
            <b/>
            <sz val="8"/>
            <rFont val="Tahoma"/>
            <family val="2"/>
          </rPr>
          <t>Paul J. Mendoza:</t>
        </r>
        <r>
          <rPr>
            <sz val="8"/>
            <rFont val="Tahoma"/>
            <family val="2"/>
          </rPr>
          <t xml:space="preserve">
Bulletin 132-93, p.28
4,135,367 - 289,172 (deferred) = 3,846,195 af</t>
        </r>
      </text>
    </comment>
    <comment ref="N30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132-95, p.111 &amp; 112</t>
        </r>
      </text>
    </comment>
    <comment ref="N311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132-96, p.108</t>
        </r>
      </text>
    </comment>
    <comment ref="N316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132-97, p.94</t>
        </r>
      </text>
    </comment>
    <comment ref="N320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132-98, p. 86</t>
        </r>
      </text>
    </comment>
    <comment ref="N323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Bulletin 132-99, p.xxviii &amp; NSWPC no. 98-05</t>
        </r>
      </text>
    </comment>
    <comment ref="N337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NSWPC No. 00-17</t>
        </r>
      </text>
    </comment>
    <comment ref="N345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NSWPC No. 01-17</t>
        </r>
      </text>
    </comment>
    <comment ref="N352" authorId="1">
      <text>
        <r>
          <rPr>
            <b/>
            <sz val="8"/>
            <rFont val="Tahoma"/>
            <family val="2"/>
          </rPr>
          <t>hlockard:</t>
        </r>
        <r>
          <rPr>
            <sz val="8"/>
            <rFont val="Tahoma"/>
            <family val="2"/>
          </rPr>
          <t xml:space="preserve">
NSWPC No. 02-12</t>
        </r>
      </text>
    </comment>
  </commentList>
</comments>
</file>

<file path=xl/sharedStrings.xml><?xml version="1.0" encoding="utf-8"?>
<sst xmlns="http://schemas.openxmlformats.org/spreadsheetml/2006/main" count="646" uniqueCount="331">
  <si>
    <t xml:space="preserve"> INITIAL REQUESTS</t>
  </si>
  <si>
    <t xml:space="preserve"> APPROVALS</t>
  </si>
  <si>
    <t xml:space="preserve"> SRI (MAF)</t>
  </si>
  <si>
    <t>Reservoir Levels (Sept.30 of prev.yr)</t>
  </si>
  <si>
    <t>Year</t>
  </si>
  <si>
    <t>Date</t>
  </si>
  <si>
    <t>COMMENTS</t>
  </si>
  <si>
    <t>Oroville</t>
  </si>
  <si>
    <t>San Luis (SWP)</t>
  </si>
  <si>
    <t>Reference</t>
  </si>
  <si>
    <t xml:space="preserve"> All entitlement requests approved</t>
  </si>
  <si>
    <t xml:space="preserve"> Surplus requests approved</t>
  </si>
  <si>
    <t xml:space="preserve"> Kern County formally requested 260 TAF</t>
  </si>
  <si>
    <t xml:space="preserve"> Approved the rest of surplus requests</t>
  </si>
  <si>
    <t xml:space="preserve"> Additional surplus (556 TAF) approved</t>
  </si>
  <si>
    <t xml:space="preserve"> Additional surplus (272 TAF) approved</t>
  </si>
  <si>
    <t xml:space="preserve"> All of entitlement and surplus requests approved</t>
  </si>
  <si>
    <t xml:space="preserve"> 81 TAF deficiency on AG entitlement requests</t>
  </si>
  <si>
    <t xml:space="preserve"> AG deficiencies removed</t>
  </si>
  <si>
    <t xml:space="preserve"> Surplus Approved</t>
  </si>
  <si>
    <t xml:space="preserve"> Reflects a 462 TAF deficiency on AG ent. requests</t>
  </si>
  <si>
    <t>Early 87</t>
  </si>
  <si>
    <t xml:space="preserve"> DWR reinstated full AG revised requests</t>
  </si>
  <si>
    <t xml:space="preserve"> 40% deficiency on AG entitlement requests</t>
  </si>
  <si>
    <t xml:space="preserve"> DWR removed 15% of AG deficiencies</t>
  </si>
  <si>
    <t>WSCC Memo No. 1937</t>
  </si>
  <si>
    <t xml:space="preserve"> Approved100% AG and 100% M&amp;I requests</t>
  </si>
  <si>
    <t xml:space="preserve"> Approved 72% of AG and 100% of M&amp;I requests</t>
  </si>
  <si>
    <t xml:space="preserve"> DWR reduced AG entitlement to 50%</t>
  </si>
  <si>
    <t xml:space="preserve"> Approved 35% AG and 85% M&amp;I requests</t>
  </si>
  <si>
    <t xml:space="preserve"> Reductions due to continuing drought; 0% for AG</t>
  </si>
  <si>
    <t xml:space="preserve"> 0% of AG and 10% of M&amp;I requests</t>
  </si>
  <si>
    <t xml:space="preserve"> Improved hydrologic situation; 0% AG, 20% M&amp;I</t>
  </si>
  <si>
    <t>WSCC Memo No. 2011</t>
  </si>
  <si>
    <t xml:space="preserve"> Increases due to heavy February rain (35% AG, 35% M&amp;I)</t>
  </si>
  <si>
    <t xml:space="preserve"> Continuing favorable weather (45% AG, 45% M&amp;I)</t>
  </si>
  <si>
    <t xml:space="preserve"> Initial approval of 10% AG and 10% M&amp;I requests</t>
  </si>
  <si>
    <t>WSCC Memo No. 2044</t>
  </si>
  <si>
    <t xml:space="preserve"> 55% AG, 55% M&amp;I</t>
  </si>
  <si>
    <t xml:space="preserve"> 70% of initial requests</t>
  </si>
  <si>
    <t>WSCC Memo No. 2048</t>
  </si>
  <si>
    <t xml:space="preserve"> 85% of initial requests</t>
  </si>
  <si>
    <t>WSCC Memo No. 2051</t>
  </si>
  <si>
    <t xml:space="preserve"> 40% AG, 40% M&amp;I requests are approved</t>
  </si>
  <si>
    <t xml:space="preserve"> Due to increased water supplies; 60% AG, 60% M&amp;I</t>
  </si>
  <si>
    <t xml:space="preserve"> 100% of reduced entitlement request</t>
  </si>
  <si>
    <t xml:space="preserve"> Contractors turned back 820 TAF</t>
  </si>
  <si>
    <t xml:space="preserve"> 75% AG, 75% M&amp;I requests are approved</t>
  </si>
  <si>
    <t xml:space="preserve"> Due to recent storms; 90% AG, 90% M&amp;I</t>
  </si>
  <si>
    <t xml:space="preserve"> Due to updated Snow Survey; 100% AG, 100% M&amp;I</t>
  </si>
  <si>
    <t>100% AG, 100% M&amp;I</t>
  </si>
  <si>
    <t xml:space="preserve"> Due to precipitation and resultant runoff; 60% AG, 60% M&amp;I</t>
  </si>
  <si>
    <t xml:space="preserve"> Due to increased water supplies; 80% AG, 80% M&amp;I</t>
  </si>
  <si>
    <t xml:space="preserve"> Based on projected water supply and hydrology; 100% AG, 100% M&amp;I</t>
  </si>
  <si>
    <t xml:space="preserve"> </t>
  </si>
  <si>
    <t>70% AG, 70% M&amp;I; Based on projected water supply and hydrology</t>
  </si>
  <si>
    <t>100% AG, 100% M&amp;I; Based on projected water supply and hydrology</t>
  </si>
  <si>
    <t>40% AG, 40% M&amp;I</t>
  </si>
  <si>
    <t xml:space="preserve"> Improved hydrologic situation; 0% AG, 30% M&amp;I</t>
  </si>
  <si>
    <t xml:space="preserve"> Initial approval of 20% AG and 20% M&amp;I </t>
  </si>
  <si>
    <t xml:space="preserve"> 100 % decrease in request demand</t>
  </si>
  <si>
    <t xml:space="preserve"> Improved water outlook; 50% </t>
  </si>
  <si>
    <t xml:space="preserve">70% AG, 70% M&amp;I </t>
  </si>
  <si>
    <t>55% AG, 55% M&amp;I</t>
  </si>
  <si>
    <t>60% AG, 60% M&amp;I; Based on projected water supply and hydrology</t>
  </si>
  <si>
    <t>50% AG, 50% M&amp;I</t>
  </si>
  <si>
    <t>90% AG, 90% M&amp;I; Due to unusually dry conditions</t>
  </si>
  <si>
    <t xml:space="preserve"> All AG entitlement requests approved following early storms</t>
  </si>
  <si>
    <t xml:space="preserve"> Increases due to above average rain and snowfall</t>
  </si>
  <si>
    <t xml:space="preserve"> 50 %; contractors turnbacked 175 TAF</t>
  </si>
  <si>
    <t xml:space="preserve"> 50 %; Department reallocates 50 TAF of the 175 TAF</t>
  </si>
  <si>
    <t xml:space="preserve"> Approved 50% of max annual water use over past 10 years (3,122)</t>
  </si>
  <si>
    <t xml:space="preserve"> Surplus for Oct - Dec was withdrawn due to a dry spring and summer  </t>
  </si>
  <si>
    <t xml:space="preserve"> MWD's reduction of 379,500 AF went to AG</t>
  </si>
  <si>
    <t>25% AG, 25% M&amp;I;  Based on updated snow surveys</t>
  </si>
  <si>
    <t>30% AG, 30% M&amp;I;  Based on projected water supply and hydrology</t>
  </si>
  <si>
    <t xml:space="preserve">20% AG, 20% M&amp;I;  Due to unusually dry conditions </t>
  </si>
  <si>
    <t>39% AG, 39% M&amp;I;  Based on projected water supply and hydrology</t>
  </si>
  <si>
    <t>33% AG, 33% M&amp;I;  Based on projected water supply and hydrology</t>
  </si>
  <si>
    <t>35% AG, 35% M&amp;I;  Based on projected water supply and hydrology</t>
  </si>
  <si>
    <t>20% AG, 20% M&amp;I</t>
  </si>
  <si>
    <t>% Allocation</t>
  </si>
  <si>
    <t>M&amp;I 36 &amp; AGR 36</t>
  </si>
  <si>
    <t>M&amp;I 100 &amp; AGR 93</t>
  </si>
  <si>
    <t>M&amp;I 100 &amp; AGR 59</t>
  </si>
  <si>
    <t>M&amp;I 100 &amp; AGR 75</t>
  </si>
  <si>
    <t>M&amp;I 100 &amp; AGR 68</t>
  </si>
  <si>
    <t>M&amp;I 100 &amp; AGR 60</t>
  </si>
  <si>
    <t>M&amp;I 100 &amp; AGR 50</t>
  </si>
  <si>
    <t>M&amp;I 100 &amp; AGR 72</t>
  </si>
  <si>
    <t>M&amp;I 85 &amp; AGR 35</t>
  </si>
  <si>
    <t>M&amp;I 50 &amp; AGR 0</t>
  </si>
  <si>
    <t>M&amp;I 10 &amp; AGR 0</t>
  </si>
  <si>
    <t>M&amp;I 20 &amp; AGR 0</t>
  </si>
  <si>
    <t>M&amp;I 30 &amp; AGR 0</t>
  </si>
  <si>
    <t>M&amp;I 20 &amp; AGR 20</t>
  </si>
  <si>
    <t>M&amp;I 35 &amp; AGR 35</t>
  </si>
  <si>
    <t>M&amp;I 45 &amp; AGR 45</t>
  </si>
  <si>
    <t>M&amp;I 10 &amp; AGR 10</t>
  </si>
  <si>
    <t>M&amp;I 25 &amp; AGR 25</t>
  </si>
  <si>
    <t>M&amp;I 40 &amp; AGR 40</t>
  </si>
  <si>
    <t>M&amp;I 55 &amp; AGR 55</t>
  </si>
  <si>
    <t>M&amp;I 70 &amp; AGR 70</t>
  </si>
  <si>
    <t>M&amp;I 85 &amp; AGR 85</t>
  </si>
  <si>
    <t>M&amp;I 50 &amp; AGR 50</t>
  </si>
  <si>
    <t>M&amp;I 60 &amp; AGR 60</t>
  </si>
  <si>
    <t>M&amp;I 75 &amp; AGR 75</t>
  </si>
  <si>
    <t>M&amp;I 90 &amp; AGR 90</t>
  </si>
  <si>
    <t>M&amp;I 80 &amp; AGR 80</t>
  </si>
  <si>
    <t>M&amp;I 30 &amp; AGR 30</t>
  </si>
  <si>
    <t>M&amp;I 33 &amp; AGR 33</t>
  </si>
  <si>
    <t>M&amp;I 39 &amp; AGR 39</t>
  </si>
  <si>
    <t>M&amp;I 65 &amp; AGR 65</t>
  </si>
  <si>
    <t>45% AG, 45% M&amp;I;  Based on water storage and January 1st snow survey</t>
  </si>
  <si>
    <t>65% AG, 65% M&amp;I;  Based on hydrolic and water supply conditions</t>
  </si>
  <si>
    <t xml:space="preserve">70% AG, 70% M&amp;I;  Based on water storage, operational contraints and </t>
  </si>
  <si>
    <t xml:space="preserve">     contractor demands</t>
  </si>
  <si>
    <t>60% AG, 60% M&amp;I;  Additional rainfall</t>
  </si>
  <si>
    <t xml:space="preserve">20% AG, 20% M&amp;I; </t>
  </si>
  <si>
    <t>45% AG, 45% M&amp;I;  Based on water supply conditions and snow surveys</t>
  </si>
  <si>
    <t>50% AG, 50% M&amp;I;  Based on recent water supply conditions and updated snow survey</t>
  </si>
  <si>
    <t>70% AG, 70% M&amp;I;  Based on recent precipitation and April 1st snow survey</t>
  </si>
  <si>
    <t>90% AG, 90% M&amp;I;  Based on recent precipitation and May 1st snow survey</t>
  </si>
  <si>
    <t>55% AG, 55% M&amp;I;  Based on March 12th snow survey and water storage</t>
  </si>
  <si>
    <t>Bulletin 132-79 (page 80)</t>
  </si>
  <si>
    <t>WSCC Memo No. 1211 and DWR news release dated Jan 16, 1978</t>
  </si>
  <si>
    <t>Bulletin 132-79 (page 83)</t>
  </si>
  <si>
    <t>Bulletin 132-80 (page 72)</t>
  </si>
  <si>
    <t>Bulletin 132-82 (page 93)</t>
  </si>
  <si>
    <t>Bulletin 132-83 (pages 76 &amp; 77)</t>
  </si>
  <si>
    <t>Bulletin 132-84 (page 20)</t>
  </si>
  <si>
    <t>Bulletin 132-85 (page 21)</t>
  </si>
  <si>
    <t>Bulletin 132-86 (pages 22 &amp;23)</t>
  </si>
  <si>
    <t>Bulletin 132-87 (page 20) and WSCC Memo No. 1759</t>
  </si>
  <si>
    <t>Bulletin 132-87 (page 20) and WSCC Memo No. 1770</t>
  </si>
  <si>
    <t>Bulletin 132-88 (page 21) and WSCC Memo No. 1843</t>
  </si>
  <si>
    <t>Bulletin 132-88 (page 21) and WSCC Memo No. 1846</t>
  </si>
  <si>
    <t>Bulletin 132-88 (page 21) and WSCC Memo No. 1862</t>
  </si>
  <si>
    <t>Bulletin 132-89 (page 25) and WSCC Memo No. 1894</t>
  </si>
  <si>
    <t>Bulletin 132-89 (page 25) and SWPAO Letter to Contractors</t>
  </si>
  <si>
    <t>Bulletin 132-90 (page 85) and WSCC Memo No. 1961</t>
  </si>
  <si>
    <t>Bulletin 132-90 (page 85) and WSCC Memo No. 1976</t>
  </si>
  <si>
    <t>Bulletin 132-91 (pages 110 &amp; 111) and WSCC Memo No. 1993</t>
  </si>
  <si>
    <t>Bulletin 132-91 (page 111) and SWPAO Letter to Contractors</t>
  </si>
  <si>
    <t>Bulletin 132-91 (page 111) and Director's letter to contractors (dated 2/23/91)</t>
  </si>
  <si>
    <t>Bulletin 132-91 (page 111) and SWPAO Letter to Contractors (dated 4/11/91)</t>
  </si>
  <si>
    <t xml:space="preserve">Bulletin 132-92 (page 144) and SWPAO Letter to Contractors </t>
  </si>
  <si>
    <t>Bulletin 132-92 (page 144) and news release (dated 3/9/92)</t>
  </si>
  <si>
    <t>Bulletin 132-92 (page 144) and news release (dated 3/20/92)</t>
  </si>
  <si>
    <t xml:space="preserve">Bulletin 132-93 (pages 27 &amp; 28) and SWPAO Letter to Contractors </t>
  </si>
  <si>
    <t>Bulletin 132-93 (page 28) and WSCC Memo No. 2048</t>
  </si>
  <si>
    <t>Bulletin 132-93 (page 28) and WSCC Memo No. 2055</t>
  </si>
  <si>
    <t>Bulletin 132-95 (page 12) and WSCC Memo No. 2072</t>
  </si>
  <si>
    <t>Bulletin 132-95 (page 112) and WSCC Memo No. 2078</t>
  </si>
  <si>
    <t>Bulletin 132-95 (page 112) and WSCC Memo No. 2086</t>
  </si>
  <si>
    <t>Bulletin 132-95 (page 112) and Deputy Director's letter (dated 5/31/94)</t>
  </si>
  <si>
    <t>WSCC Memo 2106</t>
  </si>
  <si>
    <t>WSCC Memo No. 2106 and Resources news release (1/24/95)</t>
  </si>
  <si>
    <t>Bulletin 132-96 (page 108), WSCC Memo No. 2106 and Governor Wilson's news release (dated 1/13/95)</t>
  </si>
  <si>
    <t>Bulletin 132-97 (page 94) and WSCC Memo No. 2123</t>
  </si>
  <si>
    <t>Bulletin 132-97 (page 94) and NSWPC No. 96-03</t>
  </si>
  <si>
    <t>Bulletin 132-97 (page 94) and NSWPC No. 96-04</t>
  </si>
  <si>
    <t>Bulletin 132-98 (page 86) and NSWPC No. 96-06</t>
  </si>
  <si>
    <t>Bulletin 132-98 (page 86) and NSWPC No. 97-04</t>
  </si>
  <si>
    <t>Bulletin 132-98 (page 86) and NSWPC No. 97-06</t>
  </si>
  <si>
    <t>NSWPC No. 98-02</t>
  </si>
  <si>
    <t>NSWPC No. 98-04</t>
  </si>
  <si>
    <t>Bulletin 132-99 (page xxviii) and NSWPC No. 98-05</t>
  </si>
  <si>
    <t>Bulletin 132-00 (page 102) and NSWPC No. 98-13</t>
  </si>
  <si>
    <t>Bulletin 132-00 (page 102) and NSWPC No. 99-04</t>
  </si>
  <si>
    <t>Bulletin 132-00 (page 102) and NSWPC No. 99-06</t>
  </si>
  <si>
    <t>Bulletin 132-01 (page 104) and NSWPC No. 99-10</t>
  </si>
  <si>
    <t>Bulletin 132-01 (page 104) and NSWPC No. 00-03</t>
  </si>
  <si>
    <t>Bulletin 132-01 (page 104) and NSWPC No. 00-06</t>
  </si>
  <si>
    <t>Bulletin 132-01 (page 104) and NSWPC No. 00-09</t>
  </si>
  <si>
    <t>NSWPC No. 00-17</t>
  </si>
  <si>
    <t>NSWPC No. 01-03</t>
  </si>
  <si>
    <t>NSWPC No. 01-07</t>
  </si>
  <si>
    <t>NSWPC No. 01-10</t>
  </si>
  <si>
    <t>NSWPC No. 01-12</t>
  </si>
  <si>
    <t>NSWPC No. 01-13</t>
  </si>
  <si>
    <t>NSWPC No. 01-15</t>
  </si>
  <si>
    <t>NSWPC No. 01-17</t>
  </si>
  <si>
    <t>NSWPC No. 02-01</t>
  </si>
  <si>
    <t>NSWPC No. 02-05</t>
  </si>
  <si>
    <t>NSWPC No. 02-08</t>
  </si>
  <si>
    <t>NSWPC No. 02-09</t>
  </si>
  <si>
    <t>NSWPC No. 02-06</t>
  </si>
  <si>
    <t>NSWPC No. 02-12</t>
  </si>
  <si>
    <t>NSWPC No. 03-01</t>
  </si>
  <si>
    <t>NSWPC No. 03-04</t>
  </si>
  <si>
    <t>NSWPC No. 03-05</t>
  </si>
  <si>
    <t>NSWPC No. 03-06</t>
  </si>
  <si>
    <t>Bulletin 132-63 (Pages 119, 124 &amp; 243)</t>
  </si>
  <si>
    <t>Federal water purchased from the Bureau</t>
  </si>
  <si>
    <t>Bulletin 132-64 (Pages 148 &amp; 149 &amp; Table 7)</t>
  </si>
  <si>
    <t>Bulletin 132-65 (Page 105 &amp; Table 6)</t>
  </si>
  <si>
    <t>Bulletin 132-66 (Page 108 &amp; Table 4)</t>
  </si>
  <si>
    <t>Bulletin 132-67 (Pages 92, 93 &amp; Table 5)</t>
  </si>
  <si>
    <t>Bulletin 132-68 (Pages 107 &amp; 108)</t>
  </si>
  <si>
    <t>South Bay Pumping Plant pumped 1st project water (11,888 AF)</t>
  </si>
  <si>
    <t>December 1967</t>
  </si>
  <si>
    <t>Bulletin 132-69 (Page 23)</t>
  </si>
  <si>
    <t>May 1968</t>
  </si>
  <si>
    <t>M&amp;I 100 &amp; AGR 91</t>
  </si>
  <si>
    <t>DWR requested that SJC contractors defer due to dry &amp; pumping conditions</t>
  </si>
  <si>
    <t>After the Summer, 1968</t>
  </si>
  <si>
    <t>Entitlement of Dudley Ridge was increased by 2,800 AF</t>
  </si>
  <si>
    <t xml:space="preserve">     "Did not find any Water Service Contractor memoes (WSCCM) </t>
  </si>
  <si>
    <t xml:space="preserve">          documenting allocation changes in 1968"</t>
  </si>
  <si>
    <t>December 1968</t>
  </si>
  <si>
    <t>Bulletin 132-70 (Page 23)</t>
  </si>
  <si>
    <t>December 1969</t>
  </si>
  <si>
    <t>Bulletin 132-71 (Page 20)</t>
  </si>
  <si>
    <t>December 1970</t>
  </si>
  <si>
    <t>Bulletin 132-72 (Page 21)</t>
  </si>
  <si>
    <t>December 31, 1971</t>
  </si>
  <si>
    <t>Bulletin 132-73 (Page 28)</t>
  </si>
  <si>
    <t>Comparisons of requests (see WSCCM # 807)</t>
  </si>
  <si>
    <t>December 1972</t>
  </si>
  <si>
    <t>Bulletin 132-74 (Page 27)</t>
  </si>
  <si>
    <t>December 1973</t>
  </si>
  <si>
    <t>Bulletin 132-75 (Pages 22 &amp; 23)</t>
  </si>
  <si>
    <t>December 1974</t>
  </si>
  <si>
    <t>Bulletin 132-76 (Page 24)</t>
  </si>
  <si>
    <t>Bulletin 132-77 (Pages 47 &amp; 50)</t>
  </si>
  <si>
    <t>December 1, 1976</t>
  </si>
  <si>
    <t>Bulletin 132-78 (Pages 54 &amp; 58)</t>
  </si>
  <si>
    <t xml:space="preserve">See news release dated February 15, 1977, from the California Department </t>
  </si>
  <si>
    <t>February 15, 1977</t>
  </si>
  <si>
    <t>M&amp;I 90 &amp; AGR 40</t>
  </si>
  <si>
    <t xml:space="preserve">     of Water Resources Drought Information Center</t>
  </si>
  <si>
    <t xml:space="preserve">35% AG, 35% M&amp;I; </t>
  </si>
  <si>
    <t>50% AG, 50% M&amp;I;  Based on water supply conditions and snow surveys</t>
  </si>
  <si>
    <t>65% AG, 65% M&amp;I;  Based on recent water supply conditions and updated snow survey</t>
  </si>
  <si>
    <t>17,5</t>
  </si>
  <si>
    <t>Note:  October 6, 2004 Table Update</t>
  </si>
  <si>
    <t>1.  Column 12, Actual Entitlement Delivery - See Bulletin 132, Tables 9.3 &amp; 9.4  (Total Amounts of Annual Table A Water Conveyed by Type, 1962-current)</t>
  </si>
  <si>
    <t>2.  Columns 13 and 14, SRI (MAF) - See e-mail dated October 6, 2004 (Historic SRI) from David Rizzardo</t>
  </si>
  <si>
    <t>3.  Column 16, San Luis (SWP) - See e-mail dated September 30, 2004 (Storage in San Luis Reservoir) from Warren Dibben</t>
  </si>
  <si>
    <t xml:space="preserve">40% AG, 40% M&amp;I; </t>
  </si>
  <si>
    <t>60% AG, 60% M&amp;I;  Based on recent water supply conditions and updated snow survey</t>
  </si>
  <si>
    <t>NSWPC No. 03-11</t>
  </si>
  <si>
    <t>NSWPC No. 04-01</t>
  </si>
  <si>
    <t>NSWPC No. 04-04</t>
  </si>
  <si>
    <t>70% AG, 70% M&amp;I;  Based on recent water supply conditions and updated snow survey</t>
  </si>
  <si>
    <t>80% AG, 80% M&amp;I;  Based on recent water supply conditions and updated snow survey</t>
  </si>
  <si>
    <t>90% AG, 90% M&amp;I;  Based on recent water supply conditions and updated snow survey</t>
  </si>
  <si>
    <t>NSWPC No. 04-08</t>
  </si>
  <si>
    <t>NSWPC No. 05-02</t>
  </si>
  <si>
    <t>NSWPC No. 05-05</t>
  </si>
  <si>
    <t>NSWPC No. 05-06</t>
  </si>
  <si>
    <t>NSWPC No. 05-07</t>
  </si>
  <si>
    <t xml:space="preserve">55% AG, 55% M&amp;I; </t>
  </si>
  <si>
    <t>M&amp;I 100 &amp; AGR 100</t>
  </si>
  <si>
    <t>100% AG, 100% M&amp;I;  Based on recent water supply conditions and updated snow survey</t>
  </si>
  <si>
    <t>Table A</t>
  </si>
  <si>
    <t>Annual Contractual</t>
  </si>
  <si>
    <t>Bulletin 132-81 (pages 81 &amp; 90)</t>
  </si>
  <si>
    <t>Bulletin 132-90 (pages 25 &amp;83 ) and WSCC Memo No. 1924</t>
  </si>
  <si>
    <t>Bulletin 132-90 (pages  25 &amp; 83) and WSCC Memo No. 1940</t>
  </si>
  <si>
    <t>NSWPC No. 05-11</t>
  </si>
  <si>
    <t>NSWPC No. 05-12</t>
  </si>
  <si>
    <t>NSWPC No. 06-03</t>
  </si>
  <si>
    <t>NSWPC No. 06-04</t>
  </si>
  <si>
    <t>NSWPC NO. 06-01</t>
  </si>
  <si>
    <t xml:space="preserve">60% AG, 60% M&amp;I; </t>
  </si>
  <si>
    <t>NSWPC No. 06-07</t>
  </si>
  <si>
    <t xml:space="preserve">25% AG, 25% M&amp;I; </t>
  </si>
  <si>
    <t>NSWPC No. 07-08</t>
  </si>
  <si>
    <t>NSWPC No. 08-03</t>
  </si>
  <si>
    <t>WY Index</t>
  </si>
  <si>
    <t>BN</t>
  </si>
  <si>
    <t>AN</t>
  </si>
  <si>
    <t>D</t>
  </si>
  <si>
    <t>W</t>
  </si>
  <si>
    <t>C</t>
  </si>
  <si>
    <t>M&amp;I 15 &amp; AGR 15</t>
  </si>
  <si>
    <t xml:space="preserve">15% AG, 15% M&amp;I; </t>
  </si>
  <si>
    <t>NSWPC No. 08-07</t>
  </si>
  <si>
    <t xml:space="preserve">30% AG, 30% M&amp;I; </t>
  </si>
  <si>
    <t>*</t>
  </si>
  <si>
    <t>M&amp;I  15 &amp; AGR 15</t>
  </si>
  <si>
    <t>M&amp;I  5 &amp; AGR 5</t>
  </si>
  <si>
    <t xml:space="preserve">5% AG, 5% M&amp;I; </t>
  </si>
  <si>
    <t>NSWPC NO. 09-04</t>
  </si>
  <si>
    <t>NSWPC NO. 09-06</t>
  </si>
  <si>
    <t>NSWPC No. 09-07</t>
  </si>
  <si>
    <t>NSWPC No. 09-09</t>
  </si>
  <si>
    <t>NSWPC NO. 10-03</t>
  </si>
  <si>
    <t>NSWPC NO. 10-06</t>
  </si>
  <si>
    <t>NSWPC NO. 10-07</t>
  </si>
  <si>
    <t>NSWPC NO. 10-08</t>
  </si>
  <si>
    <t>45% AG, 45% M&amp;I</t>
  </si>
  <si>
    <t>NSWPC NO. 10-10</t>
  </si>
  <si>
    <t>M&amp;I  25 &amp; AGR 25</t>
  </si>
  <si>
    <t>NSWPC No. 10-12</t>
  </si>
  <si>
    <t>NSWPC NO. 10-14</t>
  </si>
  <si>
    <t>M&amp;I  50 &amp; AGR 50</t>
  </si>
  <si>
    <t xml:space="preserve">50% AG, 50% M&amp;I; </t>
  </si>
  <si>
    <t>NSWPC NO. 11-03</t>
  </si>
  <si>
    <t xml:space="preserve">70% AG, 70% M&amp;I; </t>
  </si>
  <si>
    <t>NSWPC NO. 11-05</t>
  </si>
  <si>
    <t xml:space="preserve">80% AG, 80% M&amp;I; </t>
  </si>
  <si>
    <t>Carryover</t>
  </si>
  <si>
    <t>Turnback</t>
  </si>
  <si>
    <t>Article 21</t>
  </si>
  <si>
    <t>Other</t>
  </si>
  <si>
    <t>Total</t>
  </si>
  <si>
    <t>Delivered</t>
  </si>
  <si>
    <t>NSWPC NO. 12-07</t>
  </si>
  <si>
    <t>M&amp;I  60 &amp; AGR 60</t>
  </si>
  <si>
    <t>NSWPC No. 11-07</t>
  </si>
  <si>
    <t>NSWPC NO. 12-05</t>
  </si>
  <si>
    <t>NSWPC NO. 12-09</t>
  </si>
  <si>
    <t xml:space="preserve">65% AG, 65% M&amp;I; </t>
  </si>
  <si>
    <t>1968</t>
  </si>
  <si>
    <t>NSWPC No. 12-12</t>
  </si>
  <si>
    <t>M&amp;I  40 &amp; AGR 40</t>
  </si>
  <si>
    <t>NSWPC No. 12-11</t>
  </si>
  <si>
    <t>M&amp;I  30 &amp; AGR 30</t>
  </si>
  <si>
    <t>M&amp;I  35 &amp; AGR 35</t>
  </si>
  <si>
    <t xml:space="preserve">0% AG, 0% M&amp;I; </t>
  </si>
  <si>
    <t>NSWPC No. 13-14</t>
  </si>
  <si>
    <t>NSWPC No. 14-02</t>
  </si>
  <si>
    <t>NSWPC No. 14-07</t>
  </si>
  <si>
    <t>NSWPC NO. 10-11</t>
  </si>
  <si>
    <t>NSWPC No. 13-09</t>
  </si>
  <si>
    <t>M&amp;I  10 &amp; AGR 10</t>
  </si>
  <si>
    <t xml:space="preserve">10% AG, 10% M&amp;I; </t>
  </si>
  <si>
    <t>PORGANS-7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</si>
</sst>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\ "/>
    <numFmt numFmtId="166" formatCode="#,##0\ \ "/>
    <numFmt numFmtId="167" formatCode="mm/dd/yy"/>
    <numFmt numFmtId="168" formatCode="mmm\-yyyy"/>
    <numFmt numFmtId="169" formatCode="00000"/>
    <numFmt numFmtId="170" formatCode="[$-409]dddd\,\ mmmm\ dd\,\ yyyy"/>
    <numFmt numFmtId="171" formatCode="#,##0.0_);[Red]\(#,##0.0\)"/>
    <numFmt numFmtId="172" formatCode="General_)"/>
    <numFmt numFmtId="173" formatCode=";;;"/>
    <numFmt numFmtId="174" formatCode="dd\-mmm\-yy_)"/>
    <numFmt numFmtId="175" formatCode="#,##0.0_);\(#,##0.0\)"/>
    <numFmt numFmtId="176" formatCode="#,##0.000_);\(#,##0.000\)"/>
    <numFmt numFmtId="177" formatCode="#,##0.0000_);\(#,##0.0000\)"/>
    <numFmt numFmtId="178" formatCode="0.0%"/>
    <numFmt numFmtId="179" formatCode="0.000%"/>
    <numFmt numFmtId="180" formatCode="#,##0.00000_);\(#,##0.00000\)"/>
    <numFmt numFmtId="181" formatCode="#,##0.000000_);\(#,##0.000000\)"/>
    <numFmt numFmtId="182" formatCode="#,##0.0000000_);\(#,##0.0000000\)"/>
    <numFmt numFmtId="183" formatCode="#,##0.00000000_);\(#,##0.00000000\)"/>
    <numFmt numFmtId="184" formatCode="#,##0.000000000_);\(#,##0.000000000\)"/>
    <numFmt numFmtId="185" formatCode="#,##0.0000000000_);\(#,##0.0000000000\)"/>
    <numFmt numFmtId="186" formatCode="#,##0.00000000000_);\(#,##0.00000000000\)"/>
    <numFmt numFmtId="187" formatCode="#,##0.000000000000_);\(#,##0.000000000000\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0.0000000%"/>
    <numFmt numFmtId="192" formatCode="0.000000%"/>
    <numFmt numFmtId="193" formatCode="0.00000%"/>
    <numFmt numFmtId="194" formatCode="0.0000000"/>
    <numFmt numFmtId="195" formatCode="0.0000%"/>
    <numFmt numFmtId="196" formatCode="0.00000000"/>
    <numFmt numFmtId="197" formatCode="0.000000000"/>
    <numFmt numFmtId="198" formatCode="0.000000"/>
    <numFmt numFmtId="199" formatCode="0.00000"/>
    <numFmt numFmtId="200" formatCode="0.0000"/>
    <numFmt numFmtId="201" formatCode="0.000"/>
    <numFmt numFmtId="202" formatCode="0_);\(0\)"/>
    <numFmt numFmtId="203" formatCode="m/d"/>
    <numFmt numFmtId="204" formatCode="mmmm\ d\,\ yyyy"/>
    <numFmt numFmtId="205" formatCode="0;[Red]0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#,##0.0"/>
    <numFmt numFmtId="212" formatCode="#,##0.000"/>
    <numFmt numFmtId="213" formatCode="#,##0.0000"/>
    <numFmt numFmtId="214" formatCode="mm/dd/yyyy"/>
    <numFmt numFmtId="215" formatCode="mm/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63"/>
      <name val="MS Sans Serif"/>
      <family val="2"/>
    </font>
    <font>
      <sz val="10"/>
      <color indexed="10"/>
      <name val="MS Sans Serif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ck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8" fontId="0" fillId="0" borderId="11" xfId="42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Continuous"/>
    </xf>
    <xf numFmtId="3" fontId="1" fillId="0" borderId="13" xfId="0" applyNumberFormat="1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13" xfId="0" applyNumberFormat="1" applyFill="1" applyBorder="1" applyAlignment="1">
      <alignment horizontal="center"/>
    </xf>
    <xf numFmtId="14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13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6" fontId="0" fillId="0" borderId="14" xfId="0" applyNumberFormat="1" applyFill="1" applyBorder="1" applyAlignment="1">
      <alignment horizontal="right"/>
    </xf>
    <xf numFmtId="0" fontId="0" fillId="0" borderId="0" xfId="0" applyFill="1" applyAlignment="1">
      <alignment/>
    </xf>
    <xf numFmtId="166" fontId="0" fillId="0" borderId="15" xfId="0" applyNumberFormat="1" applyFill="1" applyBorder="1" applyAlignment="1">
      <alignment/>
    </xf>
    <xf numFmtId="14" fontId="0" fillId="0" borderId="15" xfId="0" applyNumberFormat="1" applyFill="1" applyBorder="1" applyAlignment="1">
      <alignment/>
    </xf>
    <xf numFmtId="166" fontId="0" fillId="0" borderId="15" xfId="0" applyNumberFormat="1" applyFont="1" applyFill="1" applyBorder="1" applyAlignment="1">
      <alignment horizontal="left"/>
    </xf>
    <xf numFmtId="166" fontId="0" fillId="0" borderId="16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166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15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15" xfId="0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3" fontId="0" fillId="0" borderId="0" xfId="0" applyNumberFormat="1" applyFill="1" applyAlignment="1">
      <alignment horizontal="left"/>
    </xf>
    <xf numFmtId="166" fontId="0" fillId="0" borderId="0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14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3" fontId="4" fillId="0" borderId="0" xfId="0" applyNumberFormat="1" applyFont="1" applyFill="1" applyAlignment="1">
      <alignment/>
    </xf>
    <xf numFmtId="14" fontId="0" fillId="0" borderId="17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166" fontId="0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6" fontId="0" fillId="0" borderId="15" xfId="0" applyNumberForma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21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66" fontId="0" fillId="0" borderId="23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38" fontId="0" fillId="0" borderId="14" xfId="42" applyNumberFormat="1" applyFont="1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1" fillId="0" borderId="18" xfId="0" applyNumberFormat="1" applyFont="1" applyFill="1" applyBorder="1" applyAlignment="1">
      <alignment/>
    </xf>
    <xf numFmtId="14" fontId="0" fillId="0" borderId="2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9" fontId="1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8" fontId="0" fillId="0" borderId="17" xfId="42" applyNumberFormat="1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20" xfId="42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42" applyNumberFormat="1" applyFon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8" fontId="0" fillId="0" borderId="18" xfId="42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38" fontId="0" fillId="0" borderId="13" xfId="42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4" fontId="0" fillId="0" borderId="0" xfId="0" applyNumberForma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14" fontId="0" fillId="0" borderId="17" xfId="0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/>
    </xf>
    <xf numFmtId="38" fontId="0" fillId="0" borderId="1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3" fontId="1" fillId="0" borderId="20" xfId="0" applyNumberFormat="1" applyFont="1" applyFill="1" applyBorder="1" applyAlignment="1">
      <alignment horizontal="centerContinuous"/>
    </xf>
    <xf numFmtId="3" fontId="1" fillId="0" borderId="17" xfId="0" applyNumberFormat="1" applyFont="1" applyFill="1" applyBorder="1" applyAlignment="1">
      <alignment horizontal="centerContinuous"/>
    </xf>
    <xf numFmtId="3" fontId="1" fillId="0" borderId="14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7"/>
  <sheetViews>
    <sheetView tabSelected="1" zoomScaleSheetLayoutView="55" zoomScalePageLayoutView="0" workbookViewId="0" topLeftCell="A1">
      <pane xSplit="1" ySplit="2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10" sqref="V110"/>
    </sheetView>
  </sheetViews>
  <sheetFormatPr defaultColWidth="8.7109375" defaultRowHeight="12.75"/>
  <cols>
    <col min="1" max="1" width="7.00390625" style="1" customWidth="1"/>
    <col min="2" max="2" width="20.00390625" style="147" bestFit="1" customWidth="1"/>
    <col min="3" max="3" width="22.00390625" style="33" bestFit="1" customWidth="1"/>
    <col min="4" max="4" width="12.00390625" style="37" customWidth="1"/>
    <col min="5" max="5" width="11.00390625" style="33" bestFit="1" customWidth="1"/>
    <col min="6" max="6" width="10.57421875" style="33" bestFit="1" customWidth="1"/>
    <col min="7" max="7" width="10.421875" style="33" bestFit="1" customWidth="1"/>
    <col min="8" max="8" width="8.28125" style="33" bestFit="1" customWidth="1"/>
    <col min="9" max="9" width="12.8515625" style="33" customWidth="1"/>
    <col min="10" max="10" width="20.57421875" style="33" bestFit="1" customWidth="1"/>
    <col min="11" max="11" width="9.140625" style="33" bestFit="1" customWidth="1"/>
    <col min="12" max="12" width="17.7109375" style="33" bestFit="1" customWidth="1"/>
    <col min="13" max="13" width="78.28125" style="33" bestFit="1" customWidth="1"/>
    <col min="14" max="15" width="7.7109375" style="50" customWidth="1"/>
    <col min="16" max="16" width="15.7109375" style="33" customWidth="1"/>
    <col min="17" max="17" width="23.421875" style="23" customWidth="1"/>
    <col min="18" max="18" width="10.57421875" style="88" bestFit="1" customWidth="1"/>
    <col min="19" max="19" width="6.57421875" style="23" customWidth="1"/>
    <col min="20" max="20" width="90.57421875" style="23" bestFit="1" customWidth="1"/>
    <col min="21" max="21" width="8.7109375" style="23" customWidth="1"/>
    <col min="22" max="22" width="6.140625" style="23" customWidth="1"/>
    <col min="23" max="16384" width="8.7109375" style="23" customWidth="1"/>
  </cols>
  <sheetData>
    <row r="1" spans="1:23" s="14" customFormat="1" ht="14.25" thickBot="1" thickTop="1">
      <c r="A1" s="195"/>
      <c r="B1" s="139" t="s">
        <v>257</v>
      </c>
      <c r="C1" s="94" t="s">
        <v>0</v>
      </c>
      <c r="D1" s="185" t="s">
        <v>309</v>
      </c>
      <c r="E1" s="186"/>
      <c r="F1" s="186"/>
      <c r="G1" s="186"/>
      <c r="H1" s="186"/>
      <c r="I1" s="187"/>
      <c r="J1" s="10" t="s">
        <v>1</v>
      </c>
      <c r="K1" s="10"/>
      <c r="L1" s="11"/>
      <c r="M1" s="3"/>
      <c r="N1" s="12" t="s">
        <v>2</v>
      </c>
      <c r="O1" s="13"/>
      <c r="P1" s="14" t="s">
        <v>3</v>
      </c>
      <c r="Q1" s="15"/>
      <c r="R1" s="9" t="s">
        <v>271</v>
      </c>
      <c r="U1" s="197" t="s">
        <v>330</v>
      </c>
      <c r="V1" s="196"/>
      <c r="W1" s="196"/>
    </row>
    <row r="2" spans="1:20" s="9" customFormat="1" ht="13.5" thickTop="1">
      <c r="A2" s="120" t="s">
        <v>4</v>
      </c>
      <c r="B2" s="140" t="s">
        <v>256</v>
      </c>
      <c r="C2" s="121" t="s">
        <v>256</v>
      </c>
      <c r="D2" s="175" t="s">
        <v>256</v>
      </c>
      <c r="E2" s="176" t="s">
        <v>304</v>
      </c>
      <c r="F2" s="175" t="s">
        <v>305</v>
      </c>
      <c r="G2" s="175" t="s">
        <v>306</v>
      </c>
      <c r="H2" s="175" t="s">
        <v>307</v>
      </c>
      <c r="I2" s="175" t="s">
        <v>308</v>
      </c>
      <c r="J2" s="122" t="s">
        <v>5</v>
      </c>
      <c r="K2" s="122" t="s">
        <v>256</v>
      </c>
      <c r="L2" s="123" t="s">
        <v>81</v>
      </c>
      <c r="M2" s="122" t="s">
        <v>6</v>
      </c>
      <c r="N2" s="124">
        <v>0.99</v>
      </c>
      <c r="O2" s="124">
        <v>0.9</v>
      </c>
      <c r="P2" s="125" t="s">
        <v>7</v>
      </c>
      <c r="Q2" s="126" t="s">
        <v>8</v>
      </c>
      <c r="R2" s="125"/>
      <c r="S2" s="122"/>
      <c r="T2" s="122" t="s">
        <v>9</v>
      </c>
    </row>
    <row r="3" spans="1:23" s="9" customFormat="1" ht="15">
      <c r="A3" s="1">
        <v>1962</v>
      </c>
      <c r="B3" s="137">
        <v>0</v>
      </c>
      <c r="C3" s="64"/>
      <c r="D3" s="116">
        <v>0</v>
      </c>
      <c r="E3" s="30">
        <v>0</v>
      </c>
      <c r="F3" s="30">
        <v>0</v>
      </c>
      <c r="G3" s="30">
        <v>0</v>
      </c>
      <c r="H3" s="30">
        <v>8906</v>
      </c>
      <c r="I3" s="119">
        <f>SUM(D3:H3)</f>
        <v>8906</v>
      </c>
      <c r="J3" s="18"/>
      <c r="K3" s="19"/>
      <c r="L3" s="70"/>
      <c r="M3" s="4" t="s">
        <v>194</v>
      </c>
      <c r="N3" s="21"/>
      <c r="O3" s="21"/>
      <c r="P3" s="16"/>
      <c r="Q3" s="20"/>
      <c r="R3" s="80" t="s">
        <v>272</v>
      </c>
      <c r="S3" s="4" t="s">
        <v>193</v>
      </c>
      <c r="T3" s="23"/>
      <c r="W3" s="78"/>
    </row>
    <row r="4" spans="1:23" s="9" customFormat="1" ht="15.75" thickBot="1">
      <c r="A4" s="7"/>
      <c r="B4" s="141"/>
      <c r="C4" s="65"/>
      <c r="D4" s="116"/>
      <c r="E4" s="30"/>
      <c r="F4" s="30"/>
      <c r="G4" s="30"/>
      <c r="H4" s="30"/>
      <c r="I4" s="119"/>
      <c r="J4" s="25"/>
      <c r="K4" s="24"/>
      <c r="L4" s="71"/>
      <c r="M4" s="26"/>
      <c r="N4" s="28"/>
      <c r="O4" s="28"/>
      <c r="P4" s="24"/>
      <c r="Q4" s="27"/>
      <c r="R4" s="81"/>
      <c r="S4" s="24"/>
      <c r="T4" s="24"/>
      <c r="W4" s="78"/>
    </row>
    <row r="5" spans="1:23" s="9" customFormat="1" ht="15.75" thickTop="1">
      <c r="A5" s="1">
        <v>1963</v>
      </c>
      <c r="B5" s="137">
        <v>0</v>
      </c>
      <c r="C5" s="64"/>
      <c r="D5" s="128">
        <v>0</v>
      </c>
      <c r="E5" s="129">
        <v>0</v>
      </c>
      <c r="F5" s="129">
        <v>0</v>
      </c>
      <c r="G5" s="129">
        <v>0</v>
      </c>
      <c r="H5" s="129">
        <v>12645</v>
      </c>
      <c r="I5" s="130">
        <f aca="true" t="shared" si="0" ref="I5:I15">SUM(D5:H5)</f>
        <v>12645</v>
      </c>
      <c r="J5" s="18"/>
      <c r="K5" s="19"/>
      <c r="L5" s="70"/>
      <c r="M5" s="4" t="s">
        <v>194</v>
      </c>
      <c r="N5" s="21"/>
      <c r="O5" s="21"/>
      <c r="P5" s="16"/>
      <c r="Q5" s="22"/>
      <c r="R5" s="82" t="s">
        <v>273</v>
      </c>
      <c r="S5" s="4" t="s">
        <v>195</v>
      </c>
      <c r="T5" s="4" t="s">
        <v>195</v>
      </c>
      <c r="W5" s="78"/>
    </row>
    <row r="6" spans="1:23" s="9" customFormat="1" ht="15.75" thickBot="1">
      <c r="A6" s="7"/>
      <c r="B6" s="141"/>
      <c r="C6" s="65"/>
      <c r="D6" s="135"/>
      <c r="E6" s="24"/>
      <c r="F6" s="24"/>
      <c r="G6" s="24"/>
      <c r="H6" s="24"/>
      <c r="I6" s="134"/>
      <c r="J6" s="25"/>
      <c r="K6" s="24"/>
      <c r="L6" s="71"/>
      <c r="M6" s="26"/>
      <c r="N6" s="28"/>
      <c r="O6" s="28"/>
      <c r="P6" s="24"/>
      <c r="Q6" s="27"/>
      <c r="R6" s="81"/>
      <c r="S6" s="26"/>
      <c r="T6" s="26"/>
      <c r="W6" s="78"/>
    </row>
    <row r="7" spans="1:23" s="9" customFormat="1" ht="15.75" thickTop="1">
      <c r="A7" s="1">
        <v>1964</v>
      </c>
      <c r="B7" s="137">
        <v>0</v>
      </c>
      <c r="C7" s="64"/>
      <c r="D7" s="116">
        <v>0</v>
      </c>
      <c r="E7" s="30">
        <v>0</v>
      </c>
      <c r="F7" s="30">
        <v>0</v>
      </c>
      <c r="G7" s="30">
        <v>0</v>
      </c>
      <c r="H7" s="30">
        <v>20873</v>
      </c>
      <c r="I7" s="119">
        <f t="shared" si="0"/>
        <v>20873</v>
      </c>
      <c r="J7" s="18"/>
      <c r="K7" s="19"/>
      <c r="L7" s="70"/>
      <c r="M7" s="4" t="s">
        <v>194</v>
      </c>
      <c r="N7" s="21"/>
      <c r="O7" s="21"/>
      <c r="P7" s="16"/>
      <c r="Q7" s="22"/>
      <c r="R7" s="82" t="s">
        <v>274</v>
      </c>
      <c r="S7" s="4" t="s">
        <v>196</v>
      </c>
      <c r="T7" s="4" t="s">
        <v>196</v>
      </c>
      <c r="W7" s="78"/>
    </row>
    <row r="8" spans="1:23" s="9" customFormat="1" ht="15.75" thickBot="1">
      <c r="A8" s="7"/>
      <c r="B8" s="141"/>
      <c r="C8" s="65"/>
      <c r="D8" s="116"/>
      <c r="E8" s="30"/>
      <c r="F8" s="30"/>
      <c r="G8" s="30"/>
      <c r="H8" s="30"/>
      <c r="I8" s="119"/>
      <c r="J8" s="25"/>
      <c r="K8" s="24"/>
      <c r="L8" s="71"/>
      <c r="M8" s="26"/>
      <c r="N8" s="28"/>
      <c r="O8" s="28"/>
      <c r="P8" s="24"/>
      <c r="Q8" s="27"/>
      <c r="R8" s="81"/>
      <c r="S8" s="26"/>
      <c r="T8" s="26"/>
      <c r="W8" s="78"/>
    </row>
    <row r="9" spans="1:23" s="9" customFormat="1" ht="15.75" thickTop="1">
      <c r="A9" s="1">
        <v>1965</v>
      </c>
      <c r="B9" s="137">
        <v>0</v>
      </c>
      <c r="C9" s="64"/>
      <c r="D9" s="128">
        <v>0</v>
      </c>
      <c r="E9" s="129">
        <v>0</v>
      </c>
      <c r="F9" s="129">
        <v>0</v>
      </c>
      <c r="G9" s="129">
        <v>0</v>
      </c>
      <c r="H9" s="129">
        <v>34026</v>
      </c>
      <c r="I9" s="130">
        <f t="shared" si="0"/>
        <v>34026</v>
      </c>
      <c r="J9" s="18"/>
      <c r="K9" s="19"/>
      <c r="L9" s="70"/>
      <c r="M9" s="4" t="s">
        <v>194</v>
      </c>
      <c r="N9" s="21"/>
      <c r="O9" s="21"/>
      <c r="P9" s="16"/>
      <c r="Q9" s="22"/>
      <c r="R9" s="82" t="s">
        <v>275</v>
      </c>
      <c r="S9" s="4" t="s">
        <v>197</v>
      </c>
      <c r="T9" s="4" t="s">
        <v>197</v>
      </c>
      <c r="W9" s="78"/>
    </row>
    <row r="10" spans="1:23" s="9" customFormat="1" ht="15.75" thickBot="1">
      <c r="A10" s="7"/>
      <c r="B10" s="141"/>
      <c r="C10" s="65"/>
      <c r="D10" s="135"/>
      <c r="E10" s="24"/>
      <c r="F10" s="24"/>
      <c r="G10" s="24"/>
      <c r="H10" s="24"/>
      <c r="I10" s="134"/>
      <c r="J10" s="25"/>
      <c r="K10" s="24"/>
      <c r="L10" s="71"/>
      <c r="M10" s="26"/>
      <c r="N10" s="28"/>
      <c r="O10" s="28"/>
      <c r="P10" s="24"/>
      <c r="Q10" s="27"/>
      <c r="R10" s="81"/>
      <c r="S10" s="26"/>
      <c r="T10" s="26"/>
      <c r="W10" s="78"/>
    </row>
    <row r="11" spans="1:23" s="9" customFormat="1" ht="15.75" thickTop="1">
      <c r="A11" s="1">
        <v>1966</v>
      </c>
      <c r="B11" s="137">
        <v>0</v>
      </c>
      <c r="C11" s="64"/>
      <c r="D11" s="128">
        <v>0</v>
      </c>
      <c r="E11" s="129">
        <v>0</v>
      </c>
      <c r="F11" s="129">
        <v>0</v>
      </c>
      <c r="G11" s="129">
        <v>0</v>
      </c>
      <c r="H11" s="129">
        <v>54913</v>
      </c>
      <c r="I11" s="130">
        <f t="shared" si="0"/>
        <v>54913</v>
      </c>
      <c r="J11" s="18"/>
      <c r="K11" s="19"/>
      <c r="L11" s="70"/>
      <c r="M11" s="4" t="s">
        <v>194</v>
      </c>
      <c r="N11" s="21"/>
      <c r="O11" s="21"/>
      <c r="P11" s="16"/>
      <c r="Q11" s="22"/>
      <c r="R11" s="82" t="s">
        <v>272</v>
      </c>
      <c r="S11" s="4" t="s">
        <v>198</v>
      </c>
      <c r="T11" s="4" t="s">
        <v>198</v>
      </c>
      <c r="W11" s="78"/>
    </row>
    <row r="12" spans="1:23" s="9" customFormat="1" ht="15.75" thickBot="1">
      <c r="A12" s="7"/>
      <c r="B12" s="141"/>
      <c r="C12" s="65"/>
      <c r="D12" s="135"/>
      <c r="E12" s="24"/>
      <c r="F12" s="24"/>
      <c r="G12" s="24"/>
      <c r="H12" s="24"/>
      <c r="I12" s="134"/>
      <c r="J12" s="25"/>
      <c r="K12" s="24"/>
      <c r="L12" s="71"/>
      <c r="M12" s="26"/>
      <c r="N12" s="28"/>
      <c r="O12" s="28"/>
      <c r="P12" s="24"/>
      <c r="Q12" s="27"/>
      <c r="R12" s="81"/>
      <c r="S12" s="26"/>
      <c r="T12" s="26"/>
      <c r="W12" s="78"/>
    </row>
    <row r="13" spans="1:23" s="9" customFormat="1" ht="15.75" thickTop="1">
      <c r="A13" s="1">
        <v>1967</v>
      </c>
      <c r="B13" s="138">
        <v>11538</v>
      </c>
      <c r="C13" s="64"/>
      <c r="D13" s="116">
        <v>11538</v>
      </c>
      <c r="E13" s="30">
        <v>0</v>
      </c>
      <c r="F13" s="30">
        <v>0</v>
      </c>
      <c r="G13" s="30">
        <v>0</v>
      </c>
      <c r="H13" s="30">
        <v>45225</v>
      </c>
      <c r="I13" s="119">
        <f t="shared" si="0"/>
        <v>56763</v>
      </c>
      <c r="J13" s="18"/>
      <c r="K13" s="19"/>
      <c r="L13" s="70"/>
      <c r="M13" s="4" t="s">
        <v>194</v>
      </c>
      <c r="N13" s="21"/>
      <c r="O13" s="21"/>
      <c r="P13" s="16"/>
      <c r="Q13" s="22"/>
      <c r="R13" s="82" t="s">
        <v>275</v>
      </c>
      <c r="S13" s="4" t="s">
        <v>199</v>
      </c>
      <c r="T13" s="4" t="s">
        <v>199</v>
      </c>
      <c r="W13" s="78"/>
    </row>
    <row r="14" spans="1:23" s="9" customFormat="1" ht="15.75" thickBot="1">
      <c r="A14" s="7"/>
      <c r="B14" s="141"/>
      <c r="C14" s="65"/>
      <c r="D14" s="116"/>
      <c r="E14" s="30"/>
      <c r="F14" s="30"/>
      <c r="G14" s="30"/>
      <c r="H14" s="30"/>
      <c r="I14" s="119"/>
      <c r="J14" s="25"/>
      <c r="K14" s="24"/>
      <c r="L14" s="71"/>
      <c r="M14" s="26" t="s">
        <v>200</v>
      </c>
      <c r="N14" s="28"/>
      <c r="O14" s="28"/>
      <c r="P14" s="24"/>
      <c r="Q14" s="27"/>
      <c r="R14" s="81"/>
      <c r="S14" s="26"/>
      <c r="T14" s="26"/>
      <c r="W14" s="78"/>
    </row>
    <row r="15" spans="1:23" s="9" customFormat="1" ht="15.75" thickTop="1">
      <c r="A15" s="1">
        <v>1968</v>
      </c>
      <c r="B15" s="138">
        <v>191500</v>
      </c>
      <c r="C15" s="64">
        <v>191500</v>
      </c>
      <c r="D15" s="128">
        <v>171709</v>
      </c>
      <c r="E15" s="129">
        <v>0</v>
      </c>
      <c r="F15" s="129">
        <v>0</v>
      </c>
      <c r="G15" s="129">
        <v>121534</v>
      </c>
      <c r="H15" s="129">
        <v>1214</v>
      </c>
      <c r="I15" s="130">
        <f t="shared" si="0"/>
        <v>294457</v>
      </c>
      <c r="J15" s="29" t="s">
        <v>201</v>
      </c>
      <c r="K15" s="19">
        <v>192</v>
      </c>
      <c r="L15" s="72">
        <v>100</v>
      </c>
      <c r="M15" s="4"/>
      <c r="N15" s="21"/>
      <c r="O15" s="21"/>
      <c r="P15" s="16"/>
      <c r="Q15" s="22"/>
      <c r="R15" s="82" t="s">
        <v>274</v>
      </c>
      <c r="S15" s="4" t="s">
        <v>202</v>
      </c>
      <c r="T15" s="4" t="s">
        <v>202</v>
      </c>
      <c r="W15" s="78"/>
    </row>
    <row r="16" spans="1:23" s="9" customFormat="1" ht="15">
      <c r="A16" s="1"/>
      <c r="B16" s="5"/>
      <c r="C16" s="64"/>
      <c r="D16" s="116"/>
      <c r="E16" s="30"/>
      <c r="F16" s="30"/>
      <c r="G16" s="30"/>
      <c r="H16" s="30"/>
      <c r="I16" s="119"/>
      <c r="J16" s="29"/>
      <c r="K16" s="19"/>
      <c r="L16" s="72"/>
      <c r="M16" s="4" t="s">
        <v>205</v>
      </c>
      <c r="N16" s="21"/>
      <c r="O16" s="21"/>
      <c r="P16" s="16"/>
      <c r="Q16" s="20"/>
      <c r="R16" s="82"/>
      <c r="S16" s="4" t="s">
        <v>202</v>
      </c>
      <c r="T16" s="4" t="s">
        <v>202</v>
      </c>
      <c r="W16" s="78"/>
    </row>
    <row r="17" spans="1:23" s="9" customFormat="1" ht="15">
      <c r="A17" s="1"/>
      <c r="B17" s="2"/>
      <c r="C17" s="64"/>
      <c r="D17" s="116"/>
      <c r="E17" s="30"/>
      <c r="F17" s="30"/>
      <c r="G17" s="30"/>
      <c r="H17" s="30"/>
      <c r="I17" s="119"/>
      <c r="J17" s="29" t="s">
        <v>203</v>
      </c>
      <c r="K17" s="19">
        <v>174</v>
      </c>
      <c r="L17" s="72" t="s">
        <v>204</v>
      </c>
      <c r="M17" s="4" t="s">
        <v>207</v>
      </c>
      <c r="N17" s="21"/>
      <c r="O17" s="21"/>
      <c r="P17" s="16"/>
      <c r="Q17" s="20"/>
      <c r="R17" s="82"/>
      <c r="S17" s="4" t="s">
        <v>202</v>
      </c>
      <c r="T17" s="4" t="s">
        <v>202</v>
      </c>
      <c r="W17" s="78"/>
    </row>
    <row r="18" spans="1:23" s="9" customFormat="1" ht="15">
      <c r="A18" s="1"/>
      <c r="B18" s="2"/>
      <c r="C18" s="64"/>
      <c r="D18" s="116"/>
      <c r="E18" s="30"/>
      <c r="F18" s="30"/>
      <c r="G18" s="30"/>
      <c r="H18" s="30"/>
      <c r="I18" s="119"/>
      <c r="J18" s="29" t="s">
        <v>206</v>
      </c>
      <c r="K18" s="19">
        <v>176</v>
      </c>
      <c r="L18" s="72" t="s">
        <v>83</v>
      </c>
      <c r="M18" s="4" t="s">
        <v>208</v>
      </c>
      <c r="N18" s="31"/>
      <c r="O18" s="31"/>
      <c r="P18" s="30"/>
      <c r="Q18" s="20"/>
      <c r="R18" s="82"/>
      <c r="S18" s="4"/>
      <c r="T18" s="4"/>
      <c r="W18" s="78"/>
    </row>
    <row r="19" spans="1:23" s="9" customFormat="1" ht="15">
      <c r="A19" s="1"/>
      <c r="B19" s="2"/>
      <c r="C19" s="64"/>
      <c r="D19" s="116"/>
      <c r="E19" s="30"/>
      <c r="F19" s="30"/>
      <c r="G19" s="30"/>
      <c r="H19" s="30"/>
      <c r="I19" s="119"/>
      <c r="J19" s="163" t="s">
        <v>316</v>
      </c>
      <c r="K19" s="164">
        <v>191</v>
      </c>
      <c r="L19" s="92" t="s">
        <v>254</v>
      </c>
      <c r="M19" s="35" t="s">
        <v>209</v>
      </c>
      <c r="N19" s="31"/>
      <c r="O19" s="31"/>
      <c r="P19" s="30"/>
      <c r="Q19" s="20"/>
      <c r="R19" s="82"/>
      <c r="S19" s="35"/>
      <c r="T19" s="35"/>
      <c r="W19" s="166"/>
    </row>
    <row r="20" spans="1:20" s="3" customFormat="1" ht="13.5" thickBot="1">
      <c r="A20" s="7"/>
      <c r="B20" s="153"/>
      <c r="C20" s="67"/>
      <c r="D20" s="34"/>
      <c r="E20" s="34"/>
      <c r="F20" s="34"/>
      <c r="G20" s="34"/>
      <c r="H20" s="34"/>
      <c r="I20" s="34"/>
      <c r="J20" s="133"/>
      <c r="K20" s="34"/>
      <c r="L20" s="52"/>
      <c r="M20" s="34"/>
      <c r="N20" s="53"/>
      <c r="O20" s="53"/>
      <c r="P20" s="34"/>
      <c r="Q20" s="43"/>
      <c r="R20" s="87"/>
      <c r="S20" s="43"/>
      <c r="T20" s="43"/>
    </row>
    <row r="21" spans="1:23" s="9" customFormat="1" ht="15.75" thickTop="1">
      <c r="A21" s="1">
        <v>1969</v>
      </c>
      <c r="B21" s="165">
        <v>267395</v>
      </c>
      <c r="C21" s="64">
        <v>267395</v>
      </c>
      <c r="D21" s="116">
        <v>193020</v>
      </c>
      <c r="E21" s="30">
        <v>0</v>
      </c>
      <c r="F21" s="30">
        <v>0</v>
      </c>
      <c r="G21" s="30">
        <v>72397</v>
      </c>
      <c r="H21" s="30">
        <v>8692</v>
      </c>
      <c r="I21" s="119">
        <f>SUM(D21:H21)</f>
        <v>274109</v>
      </c>
      <c r="J21" s="29" t="s">
        <v>210</v>
      </c>
      <c r="K21" s="19">
        <v>267</v>
      </c>
      <c r="L21" s="72">
        <v>100</v>
      </c>
      <c r="M21" s="33"/>
      <c r="N21" s="21"/>
      <c r="O21" s="21"/>
      <c r="P21" s="16"/>
      <c r="Q21" s="20"/>
      <c r="R21" s="82" t="s">
        <v>275</v>
      </c>
      <c r="S21" s="4" t="s">
        <v>211</v>
      </c>
      <c r="T21" s="23"/>
      <c r="W21" s="78"/>
    </row>
    <row r="22" spans="1:23" s="9" customFormat="1" ht="15.75" thickBot="1">
      <c r="A22" s="7"/>
      <c r="B22" s="141"/>
      <c r="C22" s="65"/>
      <c r="D22" s="116"/>
      <c r="E22" s="30"/>
      <c r="F22" s="30"/>
      <c r="G22" s="30"/>
      <c r="H22" s="30"/>
      <c r="I22" s="119"/>
      <c r="J22" s="51"/>
      <c r="K22" s="32"/>
      <c r="L22" s="73"/>
      <c r="M22" s="34"/>
      <c r="N22" s="28"/>
      <c r="O22" s="28"/>
      <c r="P22" s="24"/>
      <c r="Q22" s="27"/>
      <c r="R22" s="81"/>
      <c r="S22" s="24"/>
      <c r="T22" s="24"/>
      <c r="W22" s="78"/>
    </row>
    <row r="23" spans="1:23" s="9" customFormat="1" ht="15.75" thickTop="1">
      <c r="A23" s="1">
        <v>1970</v>
      </c>
      <c r="B23" s="138">
        <v>322600</v>
      </c>
      <c r="C23" s="64">
        <v>375590</v>
      </c>
      <c r="D23" s="128">
        <v>233993</v>
      </c>
      <c r="E23" s="129">
        <v>0</v>
      </c>
      <c r="F23" s="129">
        <v>0</v>
      </c>
      <c r="G23" s="129">
        <v>131848</v>
      </c>
      <c r="H23" s="129">
        <v>24225</v>
      </c>
      <c r="I23" s="130">
        <f>SUM(D23:H23)</f>
        <v>390066</v>
      </c>
      <c r="J23" s="29" t="s">
        <v>212</v>
      </c>
      <c r="K23" s="19">
        <v>323</v>
      </c>
      <c r="L23" s="72">
        <v>100</v>
      </c>
      <c r="M23" s="33"/>
      <c r="N23" s="21"/>
      <c r="O23" s="21"/>
      <c r="P23" s="16"/>
      <c r="Q23" s="22"/>
      <c r="R23" s="82" t="s">
        <v>273</v>
      </c>
      <c r="S23" s="4" t="s">
        <v>213</v>
      </c>
      <c r="T23" s="23"/>
      <c r="W23" s="78"/>
    </row>
    <row r="24" spans="1:23" s="9" customFormat="1" ht="15.75" thickBot="1">
      <c r="A24" s="7"/>
      <c r="B24" s="141"/>
      <c r="C24" s="65"/>
      <c r="D24" s="135"/>
      <c r="E24" s="24"/>
      <c r="F24" s="24"/>
      <c r="G24" s="24"/>
      <c r="H24" s="24"/>
      <c r="I24" s="134"/>
      <c r="J24" s="51"/>
      <c r="K24" s="32"/>
      <c r="L24" s="73"/>
      <c r="M24" s="34"/>
      <c r="N24" s="28"/>
      <c r="O24" s="28"/>
      <c r="P24" s="24"/>
      <c r="Q24" s="27"/>
      <c r="R24" s="81"/>
      <c r="S24" s="24"/>
      <c r="T24" s="24"/>
      <c r="W24" s="78"/>
    </row>
    <row r="25" spans="1:23" s="9" customFormat="1" ht="15.75" thickTop="1">
      <c r="A25" s="1">
        <v>1971</v>
      </c>
      <c r="B25" s="143">
        <v>375590</v>
      </c>
      <c r="C25" s="64">
        <v>375590</v>
      </c>
      <c r="D25" s="128">
        <v>357340</v>
      </c>
      <c r="E25" s="129">
        <v>0</v>
      </c>
      <c r="F25" s="129">
        <v>0</v>
      </c>
      <c r="G25" s="129">
        <v>294581</v>
      </c>
      <c r="H25" s="129">
        <v>17972</v>
      </c>
      <c r="I25" s="130">
        <f>D25+E25+F25+G25+H25</f>
        <v>669893</v>
      </c>
      <c r="J25" s="29" t="s">
        <v>214</v>
      </c>
      <c r="K25" s="19">
        <v>376</v>
      </c>
      <c r="L25" s="72">
        <v>100</v>
      </c>
      <c r="M25" s="33"/>
      <c r="N25" s="21"/>
      <c r="O25" s="21"/>
      <c r="P25" s="16"/>
      <c r="Q25" s="22"/>
      <c r="R25" s="82" t="s">
        <v>272</v>
      </c>
      <c r="S25" s="4" t="s">
        <v>215</v>
      </c>
      <c r="T25" s="23"/>
      <c r="W25" s="78"/>
    </row>
    <row r="26" spans="1:23" s="9" customFormat="1" ht="15.75" thickBot="1">
      <c r="A26" s="7"/>
      <c r="B26" s="141"/>
      <c r="C26" s="65"/>
      <c r="D26" s="116"/>
      <c r="E26" s="30"/>
      <c r="F26" s="30"/>
      <c r="G26" s="30"/>
      <c r="H26" s="30"/>
      <c r="I26" s="119"/>
      <c r="J26" s="51"/>
      <c r="K26" s="32"/>
      <c r="L26" s="73"/>
      <c r="M26" s="34"/>
      <c r="N26" s="28"/>
      <c r="O26" s="28"/>
      <c r="P26" s="24"/>
      <c r="Q26" s="27"/>
      <c r="R26" s="81"/>
      <c r="S26" s="24"/>
      <c r="T26" s="24"/>
      <c r="W26" s="78"/>
    </row>
    <row r="27" spans="1:23" s="9" customFormat="1" ht="15.75" thickTop="1">
      <c r="A27" s="1">
        <v>1972</v>
      </c>
      <c r="B27" s="138">
        <v>741759</v>
      </c>
      <c r="C27" s="64">
        <v>594054</v>
      </c>
      <c r="D27" s="128">
        <v>611801</v>
      </c>
      <c r="E27" s="129">
        <v>0</v>
      </c>
      <c r="F27" s="129">
        <v>0</v>
      </c>
      <c r="G27" s="129">
        <v>422322</v>
      </c>
      <c r="H27" s="129">
        <v>7414</v>
      </c>
      <c r="I27" s="130">
        <f>D27+E27+F27+G27+H27</f>
        <v>1041537</v>
      </c>
      <c r="J27" s="29" t="s">
        <v>216</v>
      </c>
      <c r="K27" s="19">
        <v>594</v>
      </c>
      <c r="L27" s="72">
        <v>100</v>
      </c>
      <c r="M27" s="4" t="s">
        <v>218</v>
      </c>
      <c r="N27" s="21"/>
      <c r="O27" s="21"/>
      <c r="P27" s="16"/>
      <c r="Q27" s="22"/>
      <c r="R27" s="82" t="s">
        <v>274</v>
      </c>
      <c r="S27" s="4" t="s">
        <v>217</v>
      </c>
      <c r="T27" s="23"/>
      <c r="W27" s="78"/>
    </row>
    <row r="28" spans="1:23" s="9" customFormat="1" ht="15.75" thickBot="1">
      <c r="A28" s="7"/>
      <c r="B28" s="141"/>
      <c r="C28" s="96" t="s">
        <v>281</v>
      </c>
      <c r="D28" s="116"/>
      <c r="E28" s="30"/>
      <c r="F28" s="30"/>
      <c r="G28" s="30"/>
      <c r="H28" s="30"/>
      <c r="I28" s="119"/>
      <c r="J28" s="51"/>
      <c r="K28" s="32"/>
      <c r="L28" s="73"/>
      <c r="M28" s="34"/>
      <c r="N28" s="28"/>
      <c r="O28" s="28"/>
      <c r="P28" s="24"/>
      <c r="Q28" s="27"/>
      <c r="R28" s="81"/>
      <c r="S28" s="24"/>
      <c r="T28" s="24"/>
      <c r="W28" s="78"/>
    </row>
    <row r="29" spans="1:23" s="9" customFormat="1" ht="15.75" thickTop="1">
      <c r="A29" s="1">
        <v>1973</v>
      </c>
      <c r="B29" s="138">
        <v>986252</v>
      </c>
      <c r="C29" s="64">
        <v>984700</v>
      </c>
      <c r="D29" s="128">
        <v>692888</v>
      </c>
      <c r="E29" s="129">
        <v>0</v>
      </c>
      <c r="F29" s="129">
        <v>0</v>
      </c>
      <c r="G29" s="129">
        <v>294916</v>
      </c>
      <c r="H29" s="129">
        <v>19237</v>
      </c>
      <c r="I29" s="130">
        <f>D29+E29+F29+G29+H29</f>
        <v>1007041</v>
      </c>
      <c r="J29" s="29" t="s">
        <v>219</v>
      </c>
      <c r="K29" s="19">
        <v>924</v>
      </c>
      <c r="L29" s="72">
        <v>100</v>
      </c>
      <c r="M29" s="33"/>
      <c r="N29" s="21"/>
      <c r="O29" s="21"/>
      <c r="P29" s="16"/>
      <c r="Q29" s="22"/>
      <c r="R29" s="82" t="s">
        <v>273</v>
      </c>
      <c r="S29" s="4" t="s">
        <v>220</v>
      </c>
      <c r="T29" s="23"/>
      <c r="W29" s="78"/>
    </row>
    <row r="30" spans="1:23" s="9" customFormat="1" ht="15.75" thickBot="1">
      <c r="A30" s="7"/>
      <c r="B30" s="141"/>
      <c r="C30" s="65"/>
      <c r="D30" s="135"/>
      <c r="E30" s="24"/>
      <c r="F30" s="24"/>
      <c r="G30" s="24"/>
      <c r="H30" s="24"/>
      <c r="I30" s="119"/>
      <c r="J30" s="51"/>
      <c r="K30" s="32"/>
      <c r="L30" s="73"/>
      <c r="M30" s="34"/>
      <c r="N30" s="28"/>
      <c r="O30" s="28"/>
      <c r="P30" s="24"/>
      <c r="Q30" s="27"/>
      <c r="R30" s="81"/>
      <c r="S30" s="24"/>
      <c r="T30" s="24"/>
      <c r="W30" s="78"/>
    </row>
    <row r="31" spans="1:23" s="9" customFormat="1" ht="15.75" thickTop="1">
      <c r="A31" s="1">
        <v>1974</v>
      </c>
      <c r="B31" s="138">
        <v>1182200</v>
      </c>
      <c r="C31" s="64">
        <v>1146650</v>
      </c>
      <c r="D31" s="116">
        <v>874075</v>
      </c>
      <c r="E31" s="30">
        <v>0</v>
      </c>
      <c r="F31" s="30">
        <v>0</v>
      </c>
      <c r="G31" s="30">
        <v>412453</v>
      </c>
      <c r="H31" s="30">
        <v>19401</v>
      </c>
      <c r="I31" s="130">
        <f>D31+E31+F31+G31+H31</f>
        <v>1305929</v>
      </c>
      <c r="J31" s="29" t="s">
        <v>221</v>
      </c>
      <c r="K31" s="19">
        <v>1147</v>
      </c>
      <c r="L31" s="72">
        <v>100</v>
      </c>
      <c r="M31" s="33"/>
      <c r="N31" s="21"/>
      <c r="O31" s="21"/>
      <c r="P31" s="16"/>
      <c r="Q31" s="22"/>
      <c r="R31" s="82" t="s">
        <v>275</v>
      </c>
      <c r="S31" s="4" t="s">
        <v>222</v>
      </c>
      <c r="T31" s="23"/>
      <c r="W31" s="78"/>
    </row>
    <row r="32" spans="1:23" s="9" customFormat="1" ht="15.75" thickBot="1">
      <c r="A32" s="7"/>
      <c r="B32" s="141"/>
      <c r="C32" s="65"/>
      <c r="D32" s="116"/>
      <c r="E32" s="30"/>
      <c r="F32" s="30"/>
      <c r="G32" s="30"/>
      <c r="H32" s="30"/>
      <c r="I32" s="119"/>
      <c r="J32" s="51"/>
      <c r="K32" s="32"/>
      <c r="L32" s="73"/>
      <c r="M32" s="34"/>
      <c r="N32" s="28"/>
      <c r="O32" s="28"/>
      <c r="P32" s="24"/>
      <c r="Q32" s="27"/>
      <c r="R32" s="81"/>
      <c r="S32" s="24"/>
      <c r="T32" s="24"/>
      <c r="W32" s="78"/>
    </row>
    <row r="33" spans="1:23" s="9" customFormat="1" ht="15.75" thickTop="1">
      <c r="A33" s="1">
        <v>1975</v>
      </c>
      <c r="B33" s="138">
        <v>1386869</v>
      </c>
      <c r="C33" s="64">
        <v>1311260</v>
      </c>
      <c r="D33" s="128">
        <v>1223990</v>
      </c>
      <c r="E33" s="129">
        <v>0</v>
      </c>
      <c r="F33" s="129">
        <v>0</v>
      </c>
      <c r="G33" s="129">
        <v>620685</v>
      </c>
      <c r="H33" s="129">
        <v>26281</v>
      </c>
      <c r="I33" s="130">
        <f>D33+E33+F33+G33+H33</f>
        <v>1870956</v>
      </c>
      <c r="J33" s="29" t="s">
        <v>223</v>
      </c>
      <c r="K33" s="19">
        <v>1311</v>
      </c>
      <c r="L33" s="72">
        <v>100</v>
      </c>
      <c r="M33" s="33"/>
      <c r="N33" s="21"/>
      <c r="O33" s="21"/>
      <c r="P33" s="16"/>
      <c r="Q33" s="22"/>
      <c r="R33" s="82" t="s">
        <v>275</v>
      </c>
      <c r="S33" s="4" t="s">
        <v>224</v>
      </c>
      <c r="T33" s="23"/>
      <c r="W33" s="78"/>
    </row>
    <row r="34" spans="1:20" s="9" customFormat="1" ht="13.5" thickBot="1">
      <c r="A34" s="7"/>
      <c r="B34" s="141"/>
      <c r="C34" s="65"/>
      <c r="D34" s="135"/>
      <c r="E34" s="24"/>
      <c r="F34" s="24"/>
      <c r="G34" s="24"/>
      <c r="H34" s="24"/>
      <c r="I34" s="119"/>
      <c r="J34" s="51"/>
      <c r="K34" s="32"/>
      <c r="L34" s="73"/>
      <c r="M34" s="34"/>
      <c r="N34" s="28"/>
      <c r="O34" s="28"/>
      <c r="P34" s="24"/>
      <c r="Q34" s="27"/>
      <c r="R34" s="81"/>
      <c r="S34" s="24"/>
      <c r="T34" s="24"/>
    </row>
    <row r="35" spans="1:20" s="9" customFormat="1" ht="13.5" thickTop="1">
      <c r="A35" s="1">
        <v>1976</v>
      </c>
      <c r="B35" s="138">
        <v>1508387</v>
      </c>
      <c r="C35" s="64">
        <v>1488870</v>
      </c>
      <c r="D35" s="116">
        <v>1373002</v>
      </c>
      <c r="E35" s="30">
        <v>5865</v>
      </c>
      <c r="F35" s="30">
        <v>0</v>
      </c>
      <c r="G35" s="30">
        <v>551685</v>
      </c>
      <c r="H35" s="30">
        <v>8534</v>
      </c>
      <c r="I35" s="130">
        <f>D35+E35+F35+G35+H35</f>
        <v>1939086</v>
      </c>
      <c r="J35" s="29">
        <v>27729</v>
      </c>
      <c r="K35" s="19">
        <v>1489</v>
      </c>
      <c r="L35" s="72">
        <v>100</v>
      </c>
      <c r="M35" s="33"/>
      <c r="N35" s="21"/>
      <c r="O35" s="21"/>
      <c r="P35" s="16"/>
      <c r="Q35" s="22"/>
      <c r="R35" s="82" t="s">
        <v>276</v>
      </c>
      <c r="S35" s="4" t="s">
        <v>225</v>
      </c>
      <c r="T35" s="23"/>
    </row>
    <row r="36" spans="1:20" s="9" customFormat="1" ht="13.5" thickBot="1">
      <c r="A36" s="7"/>
      <c r="B36" s="142"/>
      <c r="C36" s="65"/>
      <c r="D36" s="116"/>
      <c r="E36" s="30"/>
      <c r="F36" s="30"/>
      <c r="G36" s="30"/>
      <c r="H36" s="30"/>
      <c r="I36" s="119"/>
      <c r="J36" s="51"/>
      <c r="K36" s="32"/>
      <c r="L36" s="73"/>
      <c r="M36" s="34" t="s">
        <v>54</v>
      </c>
      <c r="N36" s="28"/>
      <c r="O36" s="28"/>
      <c r="P36" s="24"/>
      <c r="Q36" s="27"/>
      <c r="R36" s="81"/>
      <c r="S36" s="24"/>
      <c r="T36" s="24"/>
    </row>
    <row r="37" spans="1:20" s="9" customFormat="1" ht="13.5" thickTop="1">
      <c r="A37" s="1">
        <v>1977</v>
      </c>
      <c r="B37" s="150">
        <v>1667321</v>
      </c>
      <c r="C37" s="64">
        <v>1660538</v>
      </c>
      <c r="D37" s="128">
        <v>567966</v>
      </c>
      <c r="E37" s="129">
        <v>5865</v>
      </c>
      <c r="F37" s="129">
        <v>0</v>
      </c>
      <c r="G37" s="129">
        <v>0</v>
      </c>
      <c r="H37" s="129">
        <v>332725</v>
      </c>
      <c r="I37" s="130">
        <f>SUM(D37:H37)</f>
        <v>906556</v>
      </c>
      <c r="J37" s="29" t="s">
        <v>226</v>
      </c>
      <c r="K37" s="19">
        <v>1661</v>
      </c>
      <c r="L37" s="72">
        <v>100</v>
      </c>
      <c r="M37" s="4" t="s">
        <v>228</v>
      </c>
      <c r="N37" s="21"/>
      <c r="O37" s="21"/>
      <c r="P37" s="16"/>
      <c r="Q37" s="22"/>
      <c r="R37" s="82" t="s">
        <v>276</v>
      </c>
      <c r="S37" s="4" t="s">
        <v>227</v>
      </c>
      <c r="T37" s="23"/>
    </row>
    <row r="38" spans="1:20" s="9" customFormat="1" ht="12.75">
      <c r="A38" s="1"/>
      <c r="B38" s="2"/>
      <c r="C38" s="64"/>
      <c r="D38" s="116"/>
      <c r="E38" s="30"/>
      <c r="F38" s="30"/>
      <c r="G38" s="30"/>
      <c r="H38" s="30"/>
      <c r="I38" s="119"/>
      <c r="J38" s="29" t="s">
        <v>229</v>
      </c>
      <c r="K38" s="19">
        <v>1157</v>
      </c>
      <c r="L38" s="72" t="s">
        <v>230</v>
      </c>
      <c r="M38" s="35" t="s">
        <v>231</v>
      </c>
      <c r="N38" s="21"/>
      <c r="O38" s="21"/>
      <c r="P38" s="16"/>
      <c r="Q38" s="20"/>
      <c r="R38" s="82"/>
      <c r="S38" s="4" t="s">
        <v>227</v>
      </c>
      <c r="T38" s="23"/>
    </row>
    <row r="39" spans="1:20" s="9" customFormat="1" ht="13.5" thickBot="1">
      <c r="A39" s="7"/>
      <c r="B39" s="142"/>
      <c r="C39" s="65"/>
      <c r="D39" s="116"/>
      <c r="E39" s="30"/>
      <c r="F39" s="30"/>
      <c r="G39" s="30"/>
      <c r="H39" s="30"/>
      <c r="I39" s="119"/>
      <c r="J39" s="25"/>
      <c r="K39" s="32"/>
      <c r="L39" s="73"/>
      <c r="M39" s="34"/>
      <c r="N39" s="28"/>
      <c r="O39" s="28"/>
      <c r="P39" s="24"/>
      <c r="Q39" s="27"/>
      <c r="R39" s="81"/>
      <c r="S39" s="24"/>
      <c r="T39" s="24"/>
    </row>
    <row r="40" spans="1:20" ht="13.5" thickTop="1">
      <c r="A40" s="1">
        <v>1978</v>
      </c>
      <c r="B40" s="2">
        <v>1818034</v>
      </c>
      <c r="C40" s="64">
        <v>1828624</v>
      </c>
      <c r="D40" s="128">
        <v>1256379</v>
      </c>
      <c r="E40" s="129">
        <v>55986</v>
      </c>
      <c r="F40" s="129">
        <v>0</v>
      </c>
      <c r="G40" s="129">
        <v>16215</v>
      </c>
      <c r="H40" s="129">
        <v>163849</v>
      </c>
      <c r="I40" s="130">
        <f>SUM(D40:H40)</f>
        <v>1492429</v>
      </c>
      <c r="J40" s="18">
        <v>28474</v>
      </c>
      <c r="K40" s="19">
        <v>650</v>
      </c>
      <c r="L40" s="70" t="s">
        <v>82</v>
      </c>
      <c r="N40" s="21">
        <v>5</v>
      </c>
      <c r="O40" s="21">
        <v>7</v>
      </c>
      <c r="P40" s="16">
        <v>915</v>
      </c>
      <c r="Q40" s="22">
        <v>196</v>
      </c>
      <c r="R40" s="82" t="s">
        <v>275</v>
      </c>
      <c r="T40" s="23" t="s">
        <v>124</v>
      </c>
    </row>
    <row r="41" spans="2:20" ht="12.75">
      <c r="B41" s="2"/>
      <c r="C41" s="64"/>
      <c r="D41" s="116"/>
      <c r="E41" s="30"/>
      <c r="F41" s="30"/>
      <c r="G41" s="30"/>
      <c r="H41" s="30"/>
      <c r="I41" s="119"/>
      <c r="J41" s="18">
        <v>28538</v>
      </c>
      <c r="K41" s="16">
        <v>1829</v>
      </c>
      <c r="L41" s="17">
        <v>100</v>
      </c>
      <c r="M41" s="33" t="s">
        <v>10</v>
      </c>
      <c r="N41" s="21">
        <v>18.8</v>
      </c>
      <c r="O41" s="21">
        <v>20</v>
      </c>
      <c r="P41" s="16"/>
      <c r="Q41" s="20"/>
      <c r="R41" s="82"/>
      <c r="T41" s="23" t="s">
        <v>125</v>
      </c>
    </row>
    <row r="42" spans="1:20" s="3" customFormat="1" ht="12.75">
      <c r="A42" s="1"/>
      <c r="B42" s="2"/>
      <c r="C42" s="64"/>
      <c r="D42" s="116"/>
      <c r="E42" s="30"/>
      <c r="F42" s="30"/>
      <c r="G42" s="30"/>
      <c r="H42" s="30"/>
      <c r="I42" s="119"/>
      <c r="J42" s="36">
        <v>28599</v>
      </c>
      <c r="K42" s="30">
        <v>1829</v>
      </c>
      <c r="L42" s="17">
        <v>100</v>
      </c>
      <c r="M42" s="37" t="s">
        <v>11</v>
      </c>
      <c r="N42" s="31">
        <v>22</v>
      </c>
      <c r="O42" s="31">
        <v>22.5</v>
      </c>
      <c r="P42" s="30"/>
      <c r="Q42" s="20"/>
      <c r="R42" s="82"/>
      <c r="T42" s="3" t="s">
        <v>126</v>
      </c>
    </row>
    <row r="43" spans="1:20" s="3" customFormat="1" ht="13.5" thickBot="1">
      <c r="A43" s="7"/>
      <c r="B43" s="142"/>
      <c r="C43" s="65"/>
      <c r="D43" s="116"/>
      <c r="E43" s="30"/>
      <c r="F43" s="30"/>
      <c r="G43" s="30"/>
      <c r="H43" s="30"/>
      <c r="I43" s="119"/>
      <c r="J43" s="25"/>
      <c r="K43" s="24"/>
      <c r="L43" s="71"/>
      <c r="M43" s="34"/>
      <c r="N43" s="28"/>
      <c r="O43" s="28"/>
      <c r="P43" s="24"/>
      <c r="Q43" s="27"/>
      <c r="R43" s="81"/>
      <c r="S43" s="24"/>
      <c r="T43" s="24"/>
    </row>
    <row r="44" spans="1:20" s="3" customFormat="1" ht="13.5" thickTop="1">
      <c r="A44" s="1">
        <v>1979</v>
      </c>
      <c r="B44" s="2">
        <v>2028088</v>
      </c>
      <c r="C44" s="64">
        <v>1855003</v>
      </c>
      <c r="D44" s="128">
        <v>1397292</v>
      </c>
      <c r="E44" s="129">
        <v>7000</v>
      </c>
      <c r="F44" s="129">
        <v>0</v>
      </c>
      <c r="G44" s="129">
        <v>646830</v>
      </c>
      <c r="H44" s="129">
        <v>319381</v>
      </c>
      <c r="I44" s="130">
        <f>SUM(D44:H44)</f>
        <v>2370503</v>
      </c>
      <c r="J44" s="18">
        <v>28839</v>
      </c>
      <c r="K44" s="16">
        <v>1855</v>
      </c>
      <c r="L44" s="17">
        <v>100</v>
      </c>
      <c r="M44" s="33"/>
      <c r="N44" s="21">
        <v>5.5</v>
      </c>
      <c r="O44" s="21">
        <v>8.2</v>
      </c>
      <c r="P44" s="16">
        <v>2744</v>
      </c>
      <c r="Q44" s="20">
        <v>1052</v>
      </c>
      <c r="R44" s="82" t="s">
        <v>273</v>
      </c>
      <c r="T44" s="3" t="s">
        <v>127</v>
      </c>
    </row>
    <row r="45" spans="1:18" s="3" customFormat="1" ht="12.75">
      <c r="A45" s="1"/>
      <c r="B45" s="2"/>
      <c r="C45" s="64"/>
      <c r="D45" s="116"/>
      <c r="E45" s="30"/>
      <c r="F45" s="30"/>
      <c r="G45" s="30"/>
      <c r="H45" s="30"/>
      <c r="I45" s="119"/>
      <c r="J45" s="18">
        <v>28926</v>
      </c>
      <c r="K45" s="16">
        <v>1855</v>
      </c>
      <c r="L45" s="17">
        <v>100</v>
      </c>
      <c r="M45" s="33"/>
      <c r="N45" s="21">
        <v>9.1</v>
      </c>
      <c r="O45" s="21">
        <v>9.6</v>
      </c>
      <c r="P45" s="16"/>
      <c r="Q45" s="20"/>
      <c r="R45" s="82"/>
    </row>
    <row r="46" spans="1:18" s="3" customFormat="1" ht="12.75">
      <c r="A46" s="1"/>
      <c r="B46" s="2"/>
      <c r="C46" s="64"/>
      <c r="D46" s="116"/>
      <c r="E46" s="30"/>
      <c r="F46" s="30"/>
      <c r="G46" s="30"/>
      <c r="H46" s="30"/>
      <c r="I46" s="119"/>
      <c r="J46" s="38">
        <v>28976</v>
      </c>
      <c r="K46" s="30">
        <v>1855</v>
      </c>
      <c r="L46" s="17">
        <v>100</v>
      </c>
      <c r="M46" s="37" t="s">
        <v>12</v>
      </c>
      <c r="N46" s="31">
        <v>11</v>
      </c>
      <c r="O46" s="31">
        <v>11.4</v>
      </c>
      <c r="P46" s="30"/>
      <c r="Q46" s="20"/>
      <c r="R46" s="82"/>
    </row>
    <row r="47" spans="1:20" s="3" customFormat="1" ht="13.5" thickBot="1">
      <c r="A47" s="7"/>
      <c r="B47" s="142"/>
      <c r="C47" s="65"/>
      <c r="D47" s="135"/>
      <c r="E47" s="24"/>
      <c r="F47" s="24"/>
      <c r="G47" s="24"/>
      <c r="H47" s="24"/>
      <c r="I47" s="134"/>
      <c r="J47" s="39"/>
      <c r="K47" s="24"/>
      <c r="L47" s="71"/>
      <c r="M47" s="34"/>
      <c r="N47" s="28"/>
      <c r="O47" s="28"/>
      <c r="P47" s="24"/>
      <c r="Q47" s="27"/>
      <c r="R47" s="81"/>
      <c r="S47" s="24"/>
      <c r="T47" s="24"/>
    </row>
    <row r="48" spans="1:20" s="3" customFormat="1" ht="13.5" thickTop="1">
      <c r="A48" s="1">
        <v>1980</v>
      </c>
      <c r="B48" s="2">
        <v>2214770</v>
      </c>
      <c r="C48" s="64">
        <v>1880386</v>
      </c>
      <c r="D48" s="116">
        <v>1511313</v>
      </c>
      <c r="E48" s="30">
        <v>178</v>
      </c>
      <c r="F48" s="30">
        <v>0</v>
      </c>
      <c r="G48" s="30">
        <v>402217</v>
      </c>
      <c r="H48" s="30">
        <v>44431</v>
      </c>
      <c r="I48" s="119">
        <f>SUM(D48:H48)</f>
        <v>1958139</v>
      </c>
      <c r="J48" s="18">
        <v>29208</v>
      </c>
      <c r="K48" s="16">
        <v>1880</v>
      </c>
      <c r="L48" s="17">
        <v>100</v>
      </c>
      <c r="M48" s="33"/>
      <c r="N48" s="21">
        <v>6.8</v>
      </c>
      <c r="O48" s="21">
        <v>10</v>
      </c>
      <c r="P48" s="16">
        <v>2672</v>
      </c>
      <c r="Q48" s="20">
        <v>720</v>
      </c>
      <c r="R48" s="82" t="s">
        <v>275</v>
      </c>
      <c r="T48" s="3" t="s">
        <v>258</v>
      </c>
    </row>
    <row r="49" spans="1:18" s="3" customFormat="1" ht="12.75">
      <c r="A49" s="1"/>
      <c r="B49" s="2"/>
      <c r="C49" s="64"/>
      <c r="D49" s="116"/>
      <c r="E49" s="30"/>
      <c r="F49" s="30"/>
      <c r="G49" s="30"/>
      <c r="H49" s="30"/>
      <c r="I49" s="119"/>
      <c r="J49" s="36">
        <v>29290</v>
      </c>
      <c r="K49" s="30">
        <v>1880</v>
      </c>
      <c r="L49" s="17">
        <v>100</v>
      </c>
      <c r="M49" s="37" t="s">
        <v>13</v>
      </c>
      <c r="N49" s="31">
        <v>19.3</v>
      </c>
      <c r="O49" s="31">
        <v>21</v>
      </c>
      <c r="P49" s="30"/>
      <c r="Q49" s="20"/>
      <c r="R49" s="82"/>
    </row>
    <row r="50" spans="1:20" s="3" customFormat="1" ht="13.5" thickBot="1">
      <c r="A50" s="7"/>
      <c r="B50" s="142"/>
      <c r="C50" s="65"/>
      <c r="D50" s="116"/>
      <c r="E50" s="30"/>
      <c r="F50" s="30"/>
      <c r="G50" s="30"/>
      <c r="H50" s="30"/>
      <c r="I50" s="119"/>
      <c r="J50" s="25"/>
      <c r="K50" s="24"/>
      <c r="L50" s="71"/>
      <c r="M50" s="34"/>
      <c r="N50" s="28"/>
      <c r="O50" s="28"/>
      <c r="P50" s="24"/>
      <c r="Q50" s="27"/>
      <c r="R50" s="81"/>
      <c r="S50" s="24"/>
      <c r="T50" s="24"/>
    </row>
    <row r="51" spans="1:20" s="3" customFormat="1" ht="13.5" thickTop="1">
      <c r="A51" s="1">
        <v>1981</v>
      </c>
      <c r="B51" s="2">
        <v>2392468</v>
      </c>
      <c r="C51" s="64">
        <v>1876707</v>
      </c>
      <c r="D51" s="128">
        <v>1888066</v>
      </c>
      <c r="E51" s="129">
        <v>1059</v>
      </c>
      <c r="F51" s="129">
        <v>0</v>
      </c>
      <c r="G51" s="129">
        <v>908428</v>
      </c>
      <c r="H51" s="129">
        <v>63195</v>
      </c>
      <c r="I51" s="130">
        <f>SUM(D51:H51)</f>
        <v>2860748</v>
      </c>
      <c r="J51" s="40">
        <v>29556</v>
      </c>
      <c r="K51" s="16">
        <v>1877</v>
      </c>
      <c r="L51" s="17">
        <v>100</v>
      </c>
      <c r="M51" s="33"/>
      <c r="N51" s="21">
        <v>6</v>
      </c>
      <c r="O51" s="21">
        <v>9</v>
      </c>
      <c r="P51" s="16">
        <v>2611</v>
      </c>
      <c r="Q51" s="20">
        <v>962</v>
      </c>
      <c r="R51" s="82" t="s">
        <v>274</v>
      </c>
      <c r="T51" s="3" t="s">
        <v>128</v>
      </c>
    </row>
    <row r="52" spans="1:18" s="3" customFormat="1" ht="12.75">
      <c r="A52" s="1"/>
      <c r="B52" s="2"/>
      <c r="C52" s="97" t="s">
        <v>281</v>
      </c>
      <c r="D52" s="116"/>
      <c r="E52" s="30"/>
      <c r="F52" s="30"/>
      <c r="G52" s="30"/>
      <c r="H52" s="30"/>
      <c r="I52" s="119"/>
      <c r="J52" s="36">
        <v>29677</v>
      </c>
      <c r="K52" s="30">
        <v>1877</v>
      </c>
      <c r="L52" s="17">
        <v>100</v>
      </c>
      <c r="M52" s="37" t="s">
        <v>14</v>
      </c>
      <c r="N52" s="31">
        <v>10.2</v>
      </c>
      <c r="O52" s="31">
        <v>10.9</v>
      </c>
      <c r="P52" s="30"/>
      <c r="Q52" s="20"/>
      <c r="R52" s="82"/>
    </row>
    <row r="53" spans="1:20" s="3" customFormat="1" ht="13.5" thickBot="1">
      <c r="A53" s="7"/>
      <c r="B53" s="142"/>
      <c r="C53" s="65"/>
      <c r="D53" s="135"/>
      <c r="E53" s="24"/>
      <c r="F53" s="24"/>
      <c r="G53" s="24"/>
      <c r="H53" s="24"/>
      <c r="I53" s="134"/>
      <c r="J53" s="25"/>
      <c r="K53" s="24"/>
      <c r="L53" s="71"/>
      <c r="M53" s="34"/>
      <c r="N53" s="28"/>
      <c r="O53" s="28"/>
      <c r="P53" s="24"/>
      <c r="Q53" s="27"/>
      <c r="R53" s="81"/>
      <c r="S53" s="24"/>
      <c r="T53" s="24"/>
    </row>
    <row r="54" spans="1:20" s="3" customFormat="1" ht="13.5" thickTop="1">
      <c r="A54" s="1">
        <v>1982</v>
      </c>
      <c r="B54" s="2">
        <v>2574545</v>
      </c>
      <c r="C54" s="64">
        <v>2342576</v>
      </c>
      <c r="D54" s="116">
        <v>1738056</v>
      </c>
      <c r="E54" s="30">
        <v>0</v>
      </c>
      <c r="F54" s="30">
        <v>0</v>
      </c>
      <c r="G54" s="30">
        <v>215134</v>
      </c>
      <c r="H54" s="30">
        <v>41675</v>
      </c>
      <c r="I54" s="119">
        <f>SUM(D54:H54)</f>
        <v>1994865</v>
      </c>
      <c r="J54" s="18">
        <v>29950</v>
      </c>
      <c r="K54" s="16">
        <v>2343</v>
      </c>
      <c r="L54" s="17">
        <v>100</v>
      </c>
      <c r="M54" s="33"/>
      <c r="N54" s="21">
        <v>12.2</v>
      </c>
      <c r="O54" s="21">
        <v>16.5</v>
      </c>
      <c r="P54" s="16">
        <v>2354</v>
      </c>
      <c r="Q54" s="20">
        <v>148</v>
      </c>
      <c r="R54" s="82" t="s">
        <v>275</v>
      </c>
      <c r="T54" s="3" t="s">
        <v>129</v>
      </c>
    </row>
    <row r="55" spans="1:18" s="3" customFormat="1" ht="12.75">
      <c r="A55" s="1"/>
      <c r="B55" s="2"/>
      <c r="C55" s="64"/>
      <c r="D55" s="116"/>
      <c r="E55" s="30"/>
      <c r="F55" s="30"/>
      <c r="G55" s="30"/>
      <c r="H55" s="30"/>
      <c r="I55" s="119"/>
      <c r="J55" s="36">
        <v>30057</v>
      </c>
      <c r="K55" s="30">
        <v>2343</v>
      </c>
      <c r="L55" s="17">
        <v>100</v>
      </c>
      <c r="M55" s="37" t="s">
        <v>15</v>
      </c>
      <c r="N55" s="31">
        <v>28</v>
      </c>
      <c r="O55" s="31">
        <v>28.5</v>
      </c>
      <c r="P55" s="30"/>
      <c r="Q55" s="20"/>
      <c r="R55" s="82"/>
    </row>
    <row r="56" spans="1:20" s="3" customFormat="1" ht="13.5" thickBot="1">
      <c r="A56" s="7"/>
      <c r="B56" s="142"/>
      <c r="C56" s="65"/>
      <c r="D56" s="116"/>
      <c r="E56" s="30"/>
      <c r="F56" s="30"/>
      <c r="G56" s="30"/>
      <c r="H56" s="30"/>
      <c r="I56" s="119"/>
      <c r="J56" s="25"/>
      <c r="K56" s="24"/>
      <c r="L56" s="71"/>
      <c r="M56" s="34"/>
      <c r="N56" s="28"/>
      <c r="O56" s="28"/>
      <c r="P56" s="24"/>
      <c r="Q56" s="27"/>
      <c r="R56" s="81"/>
      <c r="S56" s="24"/>
      <c r="T56" s="24"/>
    </row>
    <row r="57" spans="1:20" s="3" customFormat="1" ht="13.5" thickTop="1">
      <c r="A57" s="1">
        <v>1983</v>
      </c>
      <c r="B57" s="2">
        <v>2701164</v>
      </c>
      <c r="C57" s="64">
        <v>2365818</v>
      </c>
      <c r="D57" s="128">
        <v>1184119</v>
      </c>
      <c r="E57" s="129">
        <v>0</v>
      </c>
      <c r="F57" s="129">
        <v>0</v>
      </c>
      <c r="G57" s="129">
        <v>13019</v>
      </c>
      <c r="H57" s="129">
        <v>86469</v>
      </c>
      <c r="I57" s="130">
        <f>SUM(D57:H57)</f>
        <v>1283607</v>
      </c>
      <c r="J57" s="36">
        <v>30286</v>
      </c>
      <c r="K57" s="30">
        <v>2366</v>
      </c>
      <c r="L57" s="17">
        <v>100</v>
      </c>
      <c r="M57" s="37" t="s">
        <v>16</v>
      </c>
      <c r="N57" s="31">
        <v>10</v>
      </c>
      <c r="O57" s="31">
        <v>13</v>
      </c>
      <c r="P57" s="30">
        <v>2775</v>
      </c>
      <c r="Q57" s="20">
        <v>12</v>
      </c>
      <c r="R57" s="82" t="s">
        <v>275</v>
      </c>
      <c r="T57" s="3" t="s">
        <v>130</v>
      </c>
    </row>
    <row r="58" spans="1:20" s="3" customFormat="1" ht="13.5" thickBot="1">
      <c r="A58" s="7"/>
      <c r="B58" s="142"/>
      <c r="C58" s="95"/>
      <c r="D58" s="116"/>
      <c r="E58" s="30"/>
      <c r="F58" s="30"/>
      <c r="G58" s="30"/>
      <c r="H58" s="30"/>
      <c r="I58" s="119"/>
      <c r="J58" s="25"/>
      <c r="K58" s="24"/>
      <c r="L58" s="71"/>
      <c r="M58" s="34"/>
      <c r="N58" s="28"/>
      <c r="O58" s="28"/>
      <c r="P58" s="24"/>
      <c r="Q58" s="27"/>
      <c r="R58" s="81"/>
      <c r="S58" s="24"/>
      <c r="T58" s="24"/>
    </row>
    <row r="59" spans="1:20" s="3" customFormat="1" ht="13.5" thickTop="1">
      <c r="A59" s="1">
        <v>1984</v>
      </c>
      <c r="B59" s="2">
        <v>2884337</v>
      </c>
      <c r="C59" s="64">
        <v>1567520</v>
      </c>
      <c r="D59" s="128">
        <v>1587552</v>
      </c>
      <c r="E59" s="129">
        <v>41</v>
      </c>
      <c r="F59" s="129">
        <v>0</v>
      </c>
      <c r="G59" s="129">
        <v>262917</v>
      </c>
      <c r="H59" s="129">
        <v>36549</v>
      </c>
      <c r="I59" s="130">
        <f aca="true" t="shared" si="1" ref="I59:I64">SUM(D59:H59)</f>
        <v>1887059</v>
      </c>
      <c r="J59" s="36">
        <v>30671</v>
      </c>
      <c r="K59" s="30">
        <v>1568</v>
      </c>
      <c r="L59" s="17">
        <v>100</v>
      </c>
      <c r="M59" s="37" t="s">
        <v>16</v>
      </c>
      <c r="N59" s="31">
        <v>11.4</v>
      </c>
      <c r="O59" s="31">
        <v>16</v>
      </c>
      <c r="P59" s="30">
        <v>2818</v>
      </c>
      <c r="Q59" s="20">
        <v>1045</v>
      </c>
      <c r="R59" s="82" t="s">
        <v>273</v>
      </c>
      <c r="T59" s="3" t="s">
        <v>131</v>
      </c>
    </row>
    <row r="60" spans="1:20" s="3" customFormat="1" ht="13.5" thickBot="1">
      <c r="A60" s="7"/>
      <c r="B60" s="142"/>
      <c r="C60" s="96" t="s">
        <v>281</v>
      </c>
      <c r="D60" s="135"/>
      <c r="E60" s="24"/>
      <c r="F60" s="24"/>
      <c r="G60" s="24"/>
      <c r="H60" s="24"/>
      <c r="I60" s="136" t="s">
        <v>54</v>
      </c>
      <c r="J60" s="25"/>
      <c r="K60" s="24"/>
      <c r="L60" s="71"/>
      <c r="M60" s="34"/>
      <c r="N60" s="28"/>
      <c r="O60" s="28"/>
      <c r="P60" s="24"/>
      <c r="Q60" s="27"/>
      <c r="R60" s="81"/>
      <c r="S60" s="24"/>
      <c r="T60" s="24"/>
    </row>
    <row r="61" spans="1:20" s="3" customFormat="1" ht="13.5" thickTop="1">
      <c r="A61" s="1">
        <v>1985</v>
      </c>
      <c r="B61" s="2">
        <v>3055846</v>
      </c>
      <c r="C61" s="64">
        <v>1891849</v>
      </c>
      <c r="D61" s="116">
        <v>1909768</v>
      </c>
      <c r="E61" s="30">
        <v>2997</v>
      </c>
      <c r="F61" s="30">
        <v>0</v>
      </c>
      <c r="G61" s="30">
        <v>301844</v>
      </c>
      <c r="H61" s="30">
        <v>113955</v>
      </c>
      <c r="I61" s="119">
        <f t="shared" si="1"/>
        <v>2328564</v>
      </c>
      <c r="J61" s="36">
        <v>31051</v>
      </c>
      <c r="K61" s="30">
        <v>1892</v>
      </c>
      <c r="L61" s="17">
        <v>100</v>
      </c>
      <c r="M61" s="37" t="s">
        <v>16</v>
      </c>
      <c r="N61" s="31">
        <v>9.4</v>
      </c>
      <c r="O61" s="31">
        <v>13.2</v>
      </c>
      <c r="P61" s="30">
        <v>2529</v>
      </c>
      <c r="Q61" s="20">
        <v>727</v>
      </c>
      <c r="R61" s="82" t="s">
        <v>274</v>
      </c>
      <c r="T61" s="3" t="s">
        <v>132</v>
      </c>
    </row>
    <row r="62" spans="1:18" s="3" customFormat="1" ht="12.75">
      <c r="A62" s="1"/>
      <c r="B62" s="2"/>
      <c r="C62" s="97" t="s">
        <v>281</v>
      </c>
      <c r="D62" s="116"/>
      <c r="E62" s="30"/>
      <c r="F62" s="30"/>
      <c r="G62" s="30"/>
      <c r="H62" s="30"/>
      <c r="I62" s="119"/>
      <c r="J62" s="40">
        <v>31291</v>
      </c>
      <c r="K62" s="16">
        <v>1892</v>
      </c>
      <c r="L62" s="17">
        <v>100</v>
      </c>
      <c r="M62" s="23" t="s">
        <v>72</v>
      </c>
      <c r="N62" s="21">
        <v>11</v>
      </c>
      <c r="O62" s="21">
        <v>11</v>
      </c>
      <c r="P62" s="30"/>
      <c r="Q62" s="20"/>
      <c r="R62" s="82"/>
    </row>
    <row r="63" spans="1:20" s="3" customFormat="1" ht="13.5" thickBot="1">
      <c r="A63" s="7"/>
      <c r="B63" s="142"/>
      <c r="C63" s="65"/>
      <c r="D63" s="116"/>
      <c r="E63" s="30"/>
      <c r="F63" s="30"/>
      <c r="G63" s="30"/>
      <c r="H63" s="30"/>
      <c r="I63" s="119"/>
      <c r="J63" s="34"/>
      <c r="K63" s="24"/>
      <c r="L63" s="71"/>
      <c r="M63" s="41"/>
      <c r="N63" s="28"/>
      <c r="O63" s="28"/>
      <c r="P63" s="24"/>
      <c r="Q63" s="27"/>
      <c r="R63" s="81"/>
      <c r="S63" s="24"/>
      <c r="T63" s="24"/>
    </row>
    <row r="64" spans="1:20" s="3" customFormat="1" ht="13.5" thickTop="1">
      <c r="A64" s="1">
        <v>1986</v>
      </c>
      <c r="B64" s="2">
        <v>3257736</v>
      </c>
      <c r="C64" s="64">
        <v>2364193</v>
      </c>
      <c r="D64" s="128">
        <v>1958466</v>
      </c>
      <c r="E64" s="129">
        <v>49440</v>
      </c>
      <c r="F64" s="129">
        <v>0</v>
      </c>
      <c r="G64" s="129">
        <v>24350</v>
      </c>
      <c r="H64" s="129">
        <v>26872</v>
      </c>
      <c r="I64" s="130">
        <f t="shared" si="1"/>
        <v>2059128</v>
      </c>
      <c r="J64" s="18">
        <v>31378</v>
      </c>
      <c r="K64" s="16">
        <v>2255</v>
      </c>
      <c r="L64" s="70" t="s">
        <v>83</v>
      </c>
      <c r="M64" s="33"/>
      <c r="N64" s="21">
        <v>6.4</v>
      </c>
      <c r="O64" s="21">
        <v>8.9</v>
      </c>
      <c r="P64" s="16">
        <v>2132</v>
      </c>
      <c r="Q64" s="20">
        <v>610</v>
      </c>
      <c r="R64" s="82" t="s">
        <v>275</v>
      </c>
      <c r="T64" s="3" t="s">
        <v>133</v>
      </c>
    </row>
    <row r="65" spans="1:18" s="3" customFormat="1" ht="12.75">
      <c r="A65" s="1"/>
      <c r="B65" s="2"/>
      <c r="C65" s="64"/>
      <c r="D65" s="116"/>
      <c r="E65" s="30"/>
      <c r="F65" s="30"/>
      <c r="G65" s="30"/>
      <c r="H65" s="30"/>
      <c r="I65" s="119"/>
      <c r="J65" s="40">
        <v>31382</v>
      </c>
      <c r="K65" s="16">
        <f>K64-81</f>
        <v>2174</v>
      </c>
      <c r="L65" s="70" t="s">
        <v>83</v>
      </c>
      <c r="M65" s="33" t="s">
        <v>17</v>
      </c>
      <c r="N65" s="21">
        <v>6.4</v>
      </c>
      <c r="O65" s="21">
        <v>8.9</v>
      </c>
      <c r="P65" s="16"/>
      <c r="Q65" s="20"/>
      <c r="R65" s="82"/>
    </row>
    <row r="66" spans="1:20" s="3" customFormat="1" ht="12.75">
      <c r="A66" s="1"/>
      <c r="B66" s="2"/>
      <c r="C66" s="64"/>
      <c r="D66" s="116"/>
      <c r="E66" s="30"/>
      <c r="F66" s="30"/>
      <c r="G66" s="30"/>
      <c r="H66" s="30"/>
      <c r="I66" s="119"/>
      <c r="J66" s="40">
        <v>31444</v>
      </c>
      <c r="K66" s="16">
        <v>2255</v>
      </c>
      <c r="L66" s="17">
        <v>100</v>
      </c>
      <c r="M66" s="23" t="s">
        <v>18</v>
      </c>
      <c r="N66" s="21">
        <v>9.2</v>
      </c>
      <c r="O66" s="21">
        <v>10.9</v>
      </c>
      <c r="P66" s="16"/>
      <c r="Q66" s="20"/>
      <c r="R66" s="82"/>
      <c r="T66" s="3" t="s">
        <v>134</v>
      </c>
    </row>
    <row r="67" spans="1:18" s="3" customFormat="1" ht="12.75">
      <c r="A67" s="1"/>
      <c r="B67" s="2"/>
      <c r="C67" s="64"/>
      <c r="D67" s="116"/>
      <c r="E67" s="30"/>
      <c r="F67" s="30"/>
      <c r="G67" s="30"/>
      <c r="H67" s="30"/>
      <c r="I67" s="119"/>
      <c r="J67" s="38">
        <v>31444</v>
      </c>
      <c r="K67" s="30">
        <v>2255</v>
      </c>
      <c r="L67" s="17">
        <v>100</v>
      </c>
      <c r="M67" s="37" t="s">
        <v>19</v>
      </c>
      <c r="N67" s="31">
        <v>9.2</v>
      </c>
      <c r="O67" s="31">
        <v>10.9</v>
      </c>
      <c r="P67" s="30"/>
      <c r="Q67" s="20"/>
      <c r="R67" s="82"/>
    </row>
    <row r="68" spans="1:20" s="3" customFormat="1" ht="13.5" thickBot="1">
      <c r="A68" s="7"/>
      <c r="B68" s="142"/>
      <c r="C68" s="65"/>
      <c r="D68" s="135"/>
      <c r="E68" s="24"/>
      <c r="F68" s="24"/>
      <c r="G68" s="24"/>
      <c r="H68" s="24"/>
      <c r="I68" s="134"/>
      <c r="J68" s="39"/>
      <c r="K68" s="24"/>
      <c r="L68" s="71"/>
      <c r="M68" s="34"/>
      <c r="N68" s="28"/>
      <c r="O68" s="28"/>
      <c r="P68" s="24"/>
      <c r="Q68" s="27"/>
      <c r="R68" s="81"/>
      <c r="S68" s="24"/>
      <c r="T68" s="24"/>
    </row>
    <row r="69" spans="1:20" ht="13.5" thickTop="1">
      <c r="A69" s="1">
        <v>1987</v>
      </c>
      <c r="B69" s="2">
        <v>3484115</v>
      </c>
      <c r="C69" s="64">
        <v>2717215</v>
      </c>
      <c r="D69" s="116">
        <v>2113276</v>
      </c>
      <c r="E69" s="30">
        <v>0</v>
      </c>
      <c r="F69" s="30">
        <v>0</v>
      </c>
      <c r="G69" s="30">
        <v>114907</v>
      </c>
      <c r="H69" s="30">
        <v>27579</v>
      </c>
      <c r="I69" s="119">
        <f>SUM(D69:H69)</f>
        <v>2255762</v>
      </c>
      <c r="J69" s="40">
        <v>31747</v>
      </c>
      <c r="K69" s="16">
        <v>2255</v>
      </c>
      <c r="L69" s="70" t="s">
        <v>84</v>
      </c>
      <c r="M69" s="33" t="s">
        <v>20</v>
      </c>
      <c r="N69" s="21">
        <v>5.2</v>
      </c>
      <c r="O69" s="21">
        <v>7.4</v>
      </c>
      <c r="P69" s="16">
        <v>2661</v>
      </c>
      <c r="Q69" s="20">
        <v>993</v>
      </c>
      <c r="R69" s="82" t="s">
        <v>276</v>
      </c>
      <c r="T69" s="23" t="s">
        <v>135</v>
      </c>
    </row>
    <row r="70" spans="2:20" ht="12.75">
      <c r="B70" s="2"/>
      <c r="C70" s="64"/>
      <c r="D70" s="116"/>
      <c r="E70" s="30"/>
      <c r="F70" s="30"/>
      <c r="G70" s="30"/>
      <c r="H70" s="30"/>
      <c r="I70" s="119"/>
      <c r="J70" s="42" t="s">
        <v>21</v>
      </c>
      <c r="K70" s="16">
        <v>2255</v>
      </c>
      <c r="L70" s="70" t="s">
        <v>85</v>
      </c>
      <c r="M70" s="33" t="s">
        <v>73</v>
      </c>
      <c r="N70" s="21">
        <f>5.5/2+6/2</f>
        <v>5.75</v>
      </c>
      <c r="O70" s="21">
        <f>7/2+6.8/2</f>
        <v>6.9</v>
      </c>
      <c r="P70" s="30"/>
      <c r="Q70" s="20"/>
      <c r="R70" s="82"/>
      <c r="T70" s="23" t="s">
        <v>136</v>
      </c>
    </row>
    <row r="71" spans="1:20" s="3" customFormat="1" ht="12.75">
      <c r="A71" s="1"/>
      <c r="B71" s="2"/>
      <c r="C71" s="64"/>
      <c r="D71" s="116"/>
      <c r="E71" s="30"/>
      <c r="F71" s="30"/>
      <c r="G71" s="30"/>
      <c r="H71" s="30"/>
      <c r="I71" s="119"/>
      <c r="J71" s="38">
        <v>31837</v>
      </c>
      <c r="K71" s="30">
        <v>2326</v>
      </c>
      <c r="L71" s="17">
        <v>100</v>
      </c>
      <c r="M71" s="37" t="s">
        <v>67</v>
      </c>
      <c r="N71" s="31">
        <v>6.6</v>
      </c>
      <c r="O71" s="31">
        <v>7.4</v>
      </c>
      <c r="P71" s="30"/>
      <c r="Q71" s="20"/>
      <c r="R71" s="82"/>
      <c r="T71" s="23" t="s">
        <v>137</v>
      </c>
    </row>
    <row r="72" spans="1:20" s="3" customFormat="1" ht="13.5" thickBot="1">
      <c r="A72" s="7"/>
      <c r="B72" s="142"/>
      <c r="C72" s="65"/>
      <c r="D72" s="135"/>
      <c r="E72" s="24"/>
      <c r="F72" s="24"/>
      <c r="G72" s="24"/>
      <c r="H72" s="24"/>
      <c r="I72" s="134"/>
      <c r="J72" s="39"/>
      <c r="K72" s="24"/>
      <c r="L72" s="71"/>
      <c r="M72" s="34"/>
      <c r="N72" s="28"/>
      <c r="O72" s="28"/>
      <c r="P72" s="24"/>
      <c r="Q72" s="27"/>
      <c r="R72" s="81"/>
      <c r="S72" s="24"/>
      <c r="T72" s="24"/>
    </row>
    <row r="73" spans="1:20" ht="13.5" thickTop="1">
      <c r="A73" s="1">
        <v>1988</v>
      </c>
      <c r="B73" s="2">
        <v>3688335</v>
      </c>
      <c r="C73" s="64">
        <v>2625328</v>
      </c>
      <c r="D73" s="116">
        <v>2308792</v>
      </c>
      <c r="E73" s="30">
        <v>67581</v>
      </c>
      <c r="F73" s="30">
        <v>0</v>
      </c>
      <c r="G73" s="30">
        <v>0</v>
      </c>
      <c r="H73" s="30">
        <v>15543</v>
      </c>
      <c r="I73" s="119">
        <f>SUM(D73:H73)</f>
        <v>2391916</v>
      </c>
      <c r="J73" s="18">
        <v>32126</v>
      </c>
      <c r="K73" s="16">
        <v>2255</v>
      </c>
      <c r="L73" s="70" t="s">
        <v>86</v>
      </c>
      <c r="N73" s="21">
        <f>5.5/2+8/2</f>
        <v>6.75</v>
      </c>
      <c r="O73" s="21">
        <f>7.5/2+10.1/2</f>
        <v>8.8</v>
      </c>
      <c r="P73" s="16">
        <v>1979</v>
      </c>
      <c r="Q73" s="20">
        <v>445</v>
      </c>
      <c r="R73" s="82" t="s">
        <v>276</v>
      </c>
      <c r="T73" s="23" t="s">
        <v>138</v>
      </c>
    </row>
    <row r="74" spans="1:20" s="3" customFormat="1" ht="12.75">
      <c r="A74" s="1"/>
      <c r="B74" s="2"/>
      <c r="C74" s="64"/>
      <c r="D74" s="116"/>
      <c r="E74" s="30"/>
      <c r="F74" s="30"/>
      <c r="G74" s="30"/>
      <c r="H74" s="30"/>
      <c r="I74" s="119"/>
      <c r="J74" s="36">
        <v>32199</v>
      </c>
      <c r="K74" s="30">
        <v>2595</v>
      </c>
      <c r="L74" s="17">
        <v>100</v>
      </c>
      <c r="M74" s="3" t="s">
        <v>22</v>
      </c>
      <c r="N74" s="31">
        <v>8.9</v>
      </c>
      <c r="O74" s="31">
        <v>9.3</v>
      </c>
      <c r="P74" s="30"/>
      <c r="Q74" s="20"/>
      <c r="R74" s="82"/>
      <c r="T74" s="3" t="s">
        <v>139</v>
      </c>
    </row>
    <row r="75" spans="1:20" s="3" customFormat="1" ht="13.5" thickBot="1">
      <c r="A75" s="7"/>
      <c r="B75" s="142"/>
      <c r="C75" s="65"/>
      <c r="D75" s="116"/>
      <c r="E75" s="30"/>
      <c r="F75" s="30"/>
      <c r="G75" s="30"/>
      <c r="H75" s="30"/>
      <c r="I75" s="119"/>
      <c r="J75" s="25"/>
      <c r="K75" s="24"/>
      <c r="L75" s="71"/>
      <c r="M75" s="43"/>
      <c r="N75" s="28"/>
      <c r="O75" s="28"/>
      <c r="P75" s="24"/>
      <c r="Q75" s="27"/>
      <c r="R75" s="81"/>
      <c r="S75" s="24"/>
      <c r="T75" s="24"/>
    </row>
    <row r="76" spans="1:20" ht="13.5" thickTop="1">
      <c r="A76" s="1">
        <v>1989</v>
      </c>
      <c r="B76" s="2">
        <v>3958190</v>
      </c>
      <c r="C76" s="64">
        <v>3008051</v>
      </c>
      <c r="D76" s="128">
        <v>2703778</v>
      </c>
      <c r="E76" s="129">
        <v>149879</v>
      </c>
      <c r="F76" s="129">
        <v>0</v>
      </c>
      <c r="G76" s="129">
        <v>0</v>
      </c>
      <c r="H76" s="129">
        <v>77511</v>
      </c>
      <c r="I76" s="130">
        <f>SUM(D76:H76)</f>
        <v>2931168</v>
      </c>
      <c r="J76" s="18">
        <v>32478</v>
      </c>
      <c r="K76" s="16">
        <v>2514</v>
      </c>
      <c r="L76" s="70" t="s">
        <v>87</v>
      </c>
      <c r="M76" s="33" t="s">
        <v>23</v>
      </c>
      <c r="N76" s="21">
        <v>6.7</v>
      </c>
      <c r="O76" s="21">
        <v>9.3</v>
      </c>
      <c r="P76" s="16">
        <v>1529</v>
      </c>
      <c r="Q76" s="20">
        <v>399</v>
      </c>
      <c r="R76" s="82" t="s">
        <v>276</v>
      </c>
      <c r="T76" s="23" t="s">
        <v>259</v>
      </c>
    </row>
    <row r="77" spans="2:20" ht="12.75">
      <c r="B77" s="2"/>
      <c r="C77" s="64"/>
      <c r="D77" s="116"/>
      <c r="E77" s="30"/>
      <c r="F77" s="30"/>
      <c r="G77" s="30"/>
      <c r="H77" s="30"/>
      <c r="I77" s="119"/>
      <c r="J77" s="18">
        <v>32581</v>
      </c>
      <c r="K77" s="16">
        <v>2689</v>
      </c>
      <c r="L77" s="70" t="s">
        <v>85</v>
      </c>
      <c r="M77" s="23" t="s">
        <v>24</v>
      </c>
      <c r="N77" s="21">
        <f>(7+13.67)/2</f>
        <v>10.335</v>
      </c>
      <c r="O77" s="21">
        <f>(7.5+14.1)/2</f>
        <v>10.8</v>
      </c>
      <c r="P77" s="16"/>
      <c r="Q77" s="20"/>
      <c r="R77" s="82"/>
      <c r="T77" s="23" t="s">
        <v>25</v>
      </c>
    </row>
    <row r="78" spans="1:20" s="3" customFormat="1" ht="12.75">
      <c r="A78" s="1"/>
      <c r="B78" s="2"/>
      <c r="C78" s="64"/>
      <c r="D78" s="116"/>
      <c r="E78" s="30"/>
      <c r="F78" s="30"/>
      <c r="G78" s="30"/>
      <c r="H78" s="30"/>
      <c r="I78" s="119"/>
      <c r="J78" s="36">
        <v>32605</v>
      </c>
      <c r="K78" s="30">
        <v>2999</v>
      </c>
      <c r="L78" s="17">
        <v>100</v>
      </c>
      <c r="M78" s="44" t="s">
        <v>26</v>
      </c>
      <c r="N78" s="31">
        <v>13.6</v>
      </c>
      <c r="O78" s="31">
        <v>14.1</v>
      </c>
      <c r="P78" s="30"/>
      <c r="Q78" s="20"/>
      <c r="R78" s="82"/>
      <c r="T78" s="3" t="s">
        <v>260</v>
      </c>
    </row>
    <row r="79" spans="1:20" s="3" customFormat="1" ht="13.5" thickBot="1">
      <c r="A79" s="7"/>
      <c r="B79" s="142"/>
      <c r="C79" s="65"/>
      <c r="D79" s="135"/>
      <c r="E79" s="24"/>
      <c r="F79" s="24"/>
      <c r="G79" s="24"/>
      <c r="H79" s="24"/>
      <c r="I79" s="134"/>
      <c r="J79" s="25"/>
      <c r="K79" s="24"/>
      <c r="L79" s="71"/>
      <c r="M79" s="45"/>
      <c r="N79" s="28"/>
      <c r="O79" s="28"/>
      <c r="P79" s="24"/>
      <c r="Q79" s="27"/>
      <c r="R79" s="81"/>
      <c r="S79" s="24"/>
      <c r="T79" s="24"/>
    </row>
    <row r="80" spans="1:20" s="3" customFormat="1" ht="13.5" thickTop="1">
      <c r="A80" s="1">
        <v>1990</v>
      </c>
      <c r="B80" s="2">
        <v>4079666</v>
      </c>
      <c r="C80" s="64">
        <v>3218790</v>
      </c>
      <c r="D80" s="116">
        <v>2453605</v>
      </c>
      <c r="E80" s="30">
        <v>128546</v>
      </c>
      <c r="F80" s="30">
        <v>0</v>
      </c>
      <c r="G80" s="30">
        <v>90</v>
      </c>
      <c r="H80" s="30">
        <v>70389</v>
      </c>
      <c r="I80" s="119">
        <f>SUM(D80:H80)</f>
        <v>2652630</v>
      </c>
      <c r="J80" s="36">
        <v>32843</v>
      </c>
      <c r="K80" s="30">
        <v>2741</v>
      </c>
      <c r="L80" s="70" t="s">
        <v>89</v>
      </c>
      <c r="M80" s="37" t="s">
        <v>27</v>
      </c>
      <c r="N80" s="21">
        <v>6.3</v>
      </c>
      <c r="O80" s="21">
        <v>8.6</v>
      </c>
      <c r="P80" s="30">
        <v>2150</v>
      </c>
      <c r="Q80" s="20">
        <v>216</v>
      </c>
      <c r="R80" s="82" t="s">
        <v>276</v>
      </c>
      <c r="T80" s="3" t="s">
        <v>140</v>
      </c>
    </row>
    <row r="81" spans="1:20" s="3" customFormat="1" ht="12.75">
      <c r="A81" s="1"/>
      <c r="B81" s="2"/>
      <c r="C81" s="64"/>
      <c r="D81" s="116"/>
      <c r="E81" s="30"/>
      <c r="F81" s="30"/>
      <c r="G81" s="30"/>
      <c r="H81" s="30"/>
      <c r="I81" s="119"/>
      <c r="J81" s="36">
        <v>32948</v>
      </c>
      <c r="K81" s="30">
        <v>2649</v>
      </c>
      <c r="L81" s="70" t="s">
        <v>88</v>
      </c>
      <c r="M81" s="3" t="s">
        <v>28</v>
      </c>
      <c r="N81" s="31">
        <v>7.3</v>
      </c>
      <c r="O81" s="31">
        <v>7.6</v>
      </c>
      <c r="P81" s="30"/>
      <c r="Q81" s="20"/>
      <c r="R81" s="82"/>
      <c r="T81" s="3" t="s">
        <v>141</v>
      </c>
    </row>
    <row r="82" spans="1:20" s="3" customFormat="1" ht="13.5" thickBot="1">
      <c r="A82" s="7"/>
      <c r="B82" s="142"/>
      <c r="C82" s="65"/>
      <c r="D82" s="116"/>
      <c r="E82" s="30"/>
      <c r="F82" s="30"/>
      <c r="G82" s="30"/>
      <c r="H82" s="30"/>
      <c r="I82" s="119"/>
      <c r="J82" s="25"/>
      <c r="K82" s="24"/>
      <c r="L82" s="71"/>
      <c r="M82" s="43"/>
      <c r="N82" s="28"/>
      <c r="O82" s="28"/>
      <c r="P82" s="24"/>
      <c r="Q82" s="27"/>
      <c r="R82" s="81"/>
      <c r="S82" s="24"/>
      <c r="T82" s="24"/>
    </row>
    <row r="83" spans="1:22" ht="13.5" thickTop="1">
      <c r="A83" s="1">
        <v>1991</v>
      </c>
      <c r="B83" s="2">
        <v>4126567</v>
      </c>
      <c r="C83" s="64">
        <v>3484687</v>
      </c>
      <c r="D83" s="128">
        <v>521890</v>
      </c>
      <c r="E83" s="129">
        <v>27075</v>
      </c>
      <c r="F83" s="129">
        <v>0</v>
      </c>
      <c r="G83" s="129">
        <v>3521</v>
      </c>
      <c r="H83" s="129">
        <v>414099</v>
      </c>
      <c r="I83" s="130">
        <f>SUM(D83:H83)</f>
        <v>966585</v>
      </c>
      <c r="J83" s="18">
        <v>33208</v>
      </c>
      <c r="K83" s="16">
        <v>2334</v>
      </c>
      <c r="L83" s="70" t="s">
        <v>90</v>
      </c>
      <c r="M83" s="23" t="s">
        <v>29</v>
      </c>
      <c r="N83" s="21">
        <v>5</v>
      </c>
      <c r="O83" s="21">
        <v>6.2</v>
      </c>
      <c r="P83" s="16">
        <v>1163</v>
      </c>
      <c r="Q83" s="20">
        <v>100</v>
      </c>
      <c r="R83" s="82" t="s">
        <v>276</v>
      </c>
      <c r="T83" s="3" t="s">
        <v>142</v>
      </c>
      <c r="V83" s="23" t="s">
        <v>236</v>
      </c>
    </row>
    <row r="84" spans="2:20" ht="12.75">
      <c r="B84" s="2"/>
      <c r="C84" s="64"/>
      <c r="D84" s="116"/>
      <c r="E84" s="30"/>
      <c r="F84" s="30"/>
      <c r="G84" s="30"/>
      <c r="H84" s="30"/>
      <c r="I84" s="119"/>
      <c r="J84" s="18">
        <v>33271</v>
      </c>
      <c r="K84" s="16">
        <v>1122</v>
      </c>
      <c r="L84" s="70" t="s">
        <v>91</v>
      </c>
      <c r="M84" s="33" t="s">
        <v>30</v>
      </c>
      <c r="N84" s="21">
        <v>4.4</v>
      </c>
      <c r="O84" s="21">
        <v>4.8</v>
      </c>
      <c r="P84" s="16"/>
      <c r="Q84" s="20"/>
      <c r="R84" s="82"/>
      <c r="T84" s="3" t="s">
        <v>143</v>
      </c>
    </row>
    <row r="85" spans="2:22" ht="12.75">
      <c r="B85" s="2"/>
      <c r="C85" s="64"/>
      <c r="D85" s="116"/>
      <c r="E85" s="30"/>
      <c r="F85" s="30"/>
      <c r="G85" s="30"/>
      <c r="H85" s="30"/>
      <c r="I85" s="119"/>
      <c r="J85" s="18">
        <v>33292</v>
      </c>
      <c r="K85" s="16">
        <v>224</v>
      </c>
      <c r="L85" s="70" t="s">
        <v>92</v>
      </c>
      <c r="M85" s="46" t="s">
        <v>31</v>
      </c>
      <c r="N85" s="21">
        <v>4.3</v>
      </c>
      <c r="O85" s="21">
        <v>4.4</v>
      </c>
      <c r="P85" s="30"/>
      <c r="Q85" s="20"/>
      <c r="R85" s="82"/>
      <c r="T85" s="23" t="s">
        <v>144</v>
      </c>
      <c r="V85" s="23" t="s">
        <v>237</v>
      </c>
    </row>
    <row r="86" spans="2:20" ht="12.75">
      <c r="B86" s="2"/>
      <c r="C86" s="64"/>
      <c r="D86" s="116"/>
      <c r="E86" s="30"/>
      <c r="F86" s="30"/>
      <c r="G86" s="30"/>
      <c r="H86" s="30"/>
      <c r="I86" s="119"/>
      <c r="J86" s="36">
        <v>33339</v>
      </c>
      <c r="K86" s="16">
        <v>449</v>
      </c>
      <c r="L86" s="70" t="s">
        <v>93</v>
      </c>
      <c r="M86" s="37" t="s">
        <v>32</v>
      </c>
      <c r="N86" s="31">
        <v>8</v>
      </c>
      <c r="O86" s="31">
        <v>8.2</v>
      </c>
      <c r="P86" s="30"/>
      <c r="Q86" s="20"/>
      <c r="R86" s="82"/>
      <c r="T86" s="3" t="s">
        <v>145</v>
      </c>
    </row>
    <row r="87" spans="1:22" s="3" customFormat="1" ht="12.75">
      <c r="A87" s="1"/>
      <c r="B87" s="2"/>
      <c r="C87" s="64"/>
      <c r="D87" s="116"/>
      <c r="E87" s="30"/>
      <c r="F87" s="30"/>
      <c r="G87" s="30"/>
      <c r="H87" s="30"/>
      <c r="I87" s="119"/>
      <c r="J87" s="36">
        <v>33515</v>
      </c>
      <c r="K87" s="30">
        <v>673</v>
      </c>
      <c r="L87" s="70" t="s">
        <v>94</v>
      </c>
      <c r="M87" s="37" t="s">
        <v>58</v>
      </c>
      <c r="N87" s="31">
        <v>8.4</v>
      </c>
      <c r="O87" s="31">
        <v>8.4</v>
      </c>
      <c r="P87" s="30"/>
      <c r="Q87" s="20"/>
      <c r="R87" s="82"/>
      <c r="T87" s="3" t="s">
        <v>33</v>
      </c>
      <c r="V87" s="3" t="s">
        <v>238</v>
      </c>
    </row>
    <row r="88" spans="1:20" s="3" customFormat="1" ht="13.5" thickBot="1">
      <c r="A88" s="7"/>
      <c r="B88" s="142"/>
      <c r="C88" s="65"/>
      <c r="D88" s="116"/>
      <c r="E88" s="30"/>
      <c r="F88" s="30"/>
      <c r="G88" s="30"/>
      <c r="H88" s="30"/>
      <c r="I88" s="119"/>
      <c r="J88" s="25"/>
      <c r="K88" s="24"/>
      <c r="L88" s="71"/>
      <c r="M88" s="34"/>
      <c r="N88" s="28"/>
      <c r="O88" s="28"/>
      <c r="P88" s="24"/>
      <c r="Q88" s="27"/>
      <c r="R88" s="81"/>
      <c r="S88" s="24"/>
      <c r="T88" s="24"/>
    </row>
    <row r="89" spans="1:22" ht="13.5" thickTop="1">
      <c r="A89" s="1">
        <v>1992</v>
      </c>
      <c r="B89" s="33">
        <v>4138816</v>
      </c>
      <c r="C89" s="64">
        <v>4014940</v>
      </c>
      <c r="D89" s="128">
        <v>1318517</v>
      </c>
      <c r="E89" s="129">
        <v>92282</v>
      </c>
      <c r="F89" s="129">
        <v>0</v>
      </c>
      <c r="G89" s="129">
        <v>1156</v>
      </c>
      <c r="H89" s="129">
        <v>89240</v>
      </c>
      <c r="I89" s="130">
        <f>SUM(D89:H89)</f>
        <v>1501195</v>
      </c>
      <c r="J89" s="40">
        <v>33573</v>
      </c>
      <c r="K89" s="16">
        <v>726</v>
      </c>
      <c r="L89" s="70" t="s">
        <v>95</v>
      </c>
      <c r="M89" s="33" t="s">
        <v>59</v>
      </c>
      <c r="N89" s="21">
        <v>5</v>
      </c>
      <c r="O89" s="21">
        <v>6.9</v>
      </c>
      <c r="P89" s="16">
        <v>1399</v>
      </c>
      <c r="Q89" s="20">
        <v>385</v>
      </c>
      <c r="R89" s="82" t="s">
        <v>276</v>
      </c>
      <c r="T89" s="3" t="s">
        <v>146</v>
      </c>
      <c r="V89" s="23" t="s">
        <v>239</v>
      </c>
    </row>
    <row r="90" spans="2:20" ht="12.75">
      <c r="B90" s="2"/>
      <c r="C90" s="64"/>
      <c r="D90" s="116"/>
      <c r="E90" s="30"/>
      <c r="F90" s="30"/>
      <c r="G90" s="30"/>
      <c r="H90" s="30"/>
      <c r="I90" s="119"/>
      <c r="J90" s="18">
        <v>33672</v>
      </c>
      <c r="K90" s="16">
        <v>1271</v>
      </c>
      <c r="L90" s="70" t="s">
        <v>96</v>
      </c>
      <c r="M90" s="33" t="s">
        <v>34</v>
      </c>
      <c r="N90" s="21">
        <f>7.5+0.25*(8.3-7.5)</f>
        <v>7.7</v>
      </c>
      <c r="O90" s="21">
        <f>8+0.25*(8.5-8)</f>
        <v>8.125</v>
      </c>
      <c r="P90" s="16"/>
      <c r="Q90" s="20"/>
      <c r="R90" s="82"/>
      <c r="T90" s="23" t="s">
        <v>147</v>
      </c>
    </row>
    <row r="91" spans="1:20" s="3" customFormat="1" ht="12.75">
      <c r="A91" s="1"/>
      <c r="B91" s="2"/>
      <c r="C91" s="64"/>
      <c r="D91" s="116"/>
      <c r="E91" s="30"/>
      <c r="F91" s="30"/>
      <c r="G91" s="30"/>
      <c r="H91" s="30"/>
      <c r="I91" s="119"/>
      <c r="J91" s="36">
        <v>33683</v>
      </c>
      <c r="K91" s="30">
        <v>1634</v>
      </c>
      <c r="L91" s="70" t="s">
        <v>97</v>
      </c>
      <c r="M91" s="37" t="s">
        <v>35</v>
      </c>
      <c r="N91" s="31">
        <f>7.5+0.66*(8.3-7.5)</f>
        <v>8.028</v>
      </c>
      <c r="O91" s="31">
        <f>8+0.66*(8.5-8)</f>
        <v>8.33</v>
      </c>
      <c r="P91" s="30"/>
      <c r="Q91" s="20"/>
      <c r="R91" s="82"/>
      <c r="T91" s="23" t="s">
        <v>148</v>
      </c>
    </row>
    <row r="92" spans="1:20" s="3" customFormat="1" ht="13.5" thickBot="1">
      <c r="A92" s="7"/>
      <c r="B92" s="142"/>
      <c r="C92" s="65"/>
      <c r="D92" s="135"/>
      <c r="E92" s="24"/>
      <c r="F92" s="24"/>
      <c r="G92" s="24"/>
      <c r="H92" s="24"/>
      <c r="I92" s="134"/>
      <c r="J92" s="25"/>
      <c r="K92" s="24"/>
      <c r="L92" s="71"/>
      <c r="M92" s="34"/>
      <c r="N92" s="28"/>
      <c r="O92" s="28"/>
      <c r="P92" s="24"/>
      <c r="Q92" s="27"/>
      <c r="R92" s="81"/>
      <c r="S92" s="24"/>
      <c r="T92" s="24"/>
    </row>
    <row r="93" spans="1:20" ht="13.5" thickTop="1">
      <c r="A93" s="1">
        <v>1993</v>
      </c>
      <c r="B93" s="2">
        <v>4146966</v>
      </c>
      <c r="C93" s="64">
        <v>4135367</v>
      </c>
      <c r="D93" s="116">
        <v>2093454</v>
      </c>
      <c r="E93" s="30">
        <v>219782</v>
      </c>
      <c r="F93" s="30">
        <v>0</v>
      </c>
      <c r="G93" s="30">
        <v>0</v>
      </c>
      <c r="H93" s="30">
        <v>17745</v>
      </c>
      <c r="I93" s="119">
        <f>SUM(D93:H93)</f>
        <v>2330981</v>
      </c>
      <c r="J93" s="18">
        <v>33939</v>
      </c>
      <c r="K93" s="16">
        <v>385</v>
      </c>
      <c r="L93" s="70" t="s">
        <v>98</v>
      </c>
      <c r="M93" s="33" t="s">
        <v>36</v>
      </c>
      <c r="N93" s="21">
        <v>4.6</v>
      </c>
      <c r="O93" s="21">
        <v>6.5</v>
      </c>
      <c r="P93" s="16">
        <v>1317</v>
      </c>
      <c r="Q93" s="20">
        <v>381</v>
      </c>
      <c r="R93" s="82" t="s">
        <v>275</v>
      </c>
      <c r="T93" s="3" t="s">
        <v>149</v>
      </c>
    </row>
    <row r="94" spans="2:20" ht="12.75">
      <c r="B94" s="2"/>
      <c r="C94" s="64"/>
      <c r="D94" s="116"/>
      <c r="E94" s="30"/>
      <c r="F94" s="30"/>
      <c r="G94" s="30"/>
      <c r="H94" s="30"/>
      <c r="I94" s="119"/>
      <c r="J94" s="18">
        <v>33982</v>
      </c>
      <c r="K94" s="16">
        <v>962</v>
      </c>
      <c r="L94" s="70" t="s">
        <v>99</v>
      </c>
      <c r="M94" s="33" t="s">
        <v>68</v>
      </c>
      <c r="N94" s="21">
        <f>7.6+(12.2-7.6)*13/31</f>
        <v>9.529032258064516</v>
      </c>
      <c r="O94" s="21">
        <f>9.6+(13.8-9.6)*13/31</f>
        <v>11.361290322580645</v>
      </c>
      <c r="P94" s="16"/>
      <c r="Q94" s="20"/>
      <c r="R94" s="82"/>
      <c r="T94" s="23" t="s">
        <v>37</v>
      </c>
    </row>
    <row r="95" spans="2:20" ht="12.75">
      <c r="B95" s="2"/>
      <c r="C95" s="64"/>
      <c r="D95" s="116"/>
      <c r="E95" s="30"/>
      <c r="F95" s="30"/>
      <c r="G95" s="30"/>
      <c r="H95" s="30"/>
      <c r="I95" s="119"/>
      <c r="J95" s="18">
        <v>33995</v>
      </c>
      <c r="K95" s="16">
        <v>1538</v>
      </c>
      <c r="L95" s="70" t="s">
        <v>100</v>
      </c>
      <c r="M95" s="33" t="s">
        <v>68</v>
      </c>
      <c r="N95" s="21">
        <v>12.2</v>
      </c>
      <c r="O95" s="21">
        <v>13.8</v>
      </c>
      <c r="P95" s="16"/>
      <c r="Q95" s="20"/>
      <c r="R95" s="82"/>
      <c r="T95" s="23" t="s">
        <v>37</v>
      </c>
    </row>
    <row r="96" spans="2:20" ht="12.75">
      <c r="B96" s="2"/>
      <c r="C96" s="64"/>
      <c r="D96" s="116"/>
      <c r="E96" s="30"/>
      <c r="F96" s="30"/>
      <c r="G96" s="30"/>
      <c r="H96" s="30"/>
      <c r="I96" s="119"/>
      <c r="J96" s="18">
        <v>34015</v>
      </c>
      <c r="K96" s="16">
        <v>2115</v>
      </c>
      <c r="L96" s="70" t="s">
        <v>101</v>
      </c>
      <c r="M96" s="46" t="s">
        <v>38</v>
      </c>
      <c r="N96" s="21">
        <f>(12.2+16.8)/2</f>
        <v>14.5</v>
      </c>
      <c r="O96" s="21">
        <f>(13.8+17.6)/2</f>
        <v>15.700000000000001</v>
      </c>
      <c r="P96" s="16"/>
      <c r="Q96" s="20"/>
      <c r="R96" s="82"/>
      <c r="T96" s="23" t="s">
        <v>40</v>
      </c>
    </row>
    <row r="97" spans="2:20" ht="12.75">
      <c r="B97" s="2"/>
      <c r="C97" s="64"/>
      <c r="D97" s="116"/>
      <c r="E97" s="30"/>
      <c r="F97" s="30"/>
      <c r="G97" s="30"/>
      <c r="H97" s="30"/>
      <c r="I97" s="119"/>
      <c r="J97" s="18">
        <v>34033</v>
      </c>
      <c r="K97" s="16">
        <v>2692</v>
      </c>
      <c r="L97" s="70" t="s">
        <v>102</v>
      </c>
      <c r="M97" s="46" t="s">
        <v>39</v>
      </c>
      <c r="N97" s="21">
        <f>16.8+(19.5-16.8)*1/6</f>
        <v>17.25</v>
      </c>
      <c r="O97" s="21">
        <f>17.6+(19.9-17.6)*1/6</f>
        <v>17.983333333333334</v>
      </c>
      <c r="P97" s="16"/>
      <c r="Q97" s="20"/>
      <c r="R97" s="82"/>
      <c r="T97" s="23" t="s">
        <v>150</v>
      </c>
    </row>
    <row r="98" spans="2:20" ht="12.75">
      <c r="B98" s="2"/>
      <c r="C98" s="66"/>
      <c r="D98" s="117"/>
      <c r="E98" s="112"/>
      <c r="F98" s="112"/>
      <c r="G98" s="112"/>
      <c r="H98" s="112"/>
      <c r="I98" s="119"/>
      <c r="J98" s="18">
        <v>34057</v>
      </c>
      <c r="K98" s="16">
        <v>3269</v>
      </c>
      <c r="L98" s="70" t="s">
        <v>103</v>
      </c>
      <c r="M98" s="33" t="s">
        <v>41</v>
      </c>
      <c r="N98" s="21">
        <v>19.5</v>
      </c>
      <c r="O98" s="21">
        <v>19.9</v>
      </c>
      <c r="P98" s="16"/>
      <c r="Q98" s="20"/>
      <c r="R98" s="82"/>
      <c r="T98" s="23" t="s">
        <v>42</v>
      </c>
    </row>
    <row r="99" spans="1:20" s="3" customFormat="1" ht="12.75">
      <c r="A99" s="1"/>
      <c r="B99" s="2"/>
      <c r="C99" s="64"/>
      <c r="D99" s="116"/>
      <c r="E99" s="30"/>
      <c r="F99" s="30"/>
      <c r="G99" s="30"/>
      <c r="H99" s="30"/>
      <c r="I99" s="119"/>
      <c r="J99" s="36">
        <v>34080</v>
      </c>
      <c r="K99" s="30">
        <v>2800</v>
      </c>
      <c r="L99" s="17">
        <v>100</v>
      </c>
      <c r="M99" s="37" t="s">
        <v>60</v>
      </c>
      <c r="N99" s="31">
        <f>19.5+(20.6-19.5)*2/3</f>
        <v>20.233333333333334</v>
      </c>
      <c r="O99" s="31">
        <f>19.9+(21-19.9)*2/3</f>
        <v>20.633333333333333</v>
      </c>
      <c r="P99" s="30"/>
      <c r="Q99" s="20"/>
      <c r="R99" s="82"/>
      <c r="T99" s="23" t="s">
        <v>151</v>
      </c>
    </row>
    <row r="100" spans="1:20" s="3" customFormat="1" ht="13.5" thickBot="1">
      <c r="A100" s="7"/>
      <c r="B100" s="142"/>
      <c r="C100" s="65"/>
      <c r="D100" s="116"/>
      <c r="E100" s="30"/>
      <c r="F100" s="30"/>
      <c r="G100" s="30"/>
      <c r="H100" s="30"/>
      <c r="I100" s="119"/>
      <c r="J100" s="25"/>
      <c r="K100" s="24"/>
      <c r="L100" s="71"/>
      <c r="M100" s="34"/>
      <c r="N100" s="28"/>
      <c r="O100" s="28"/>
      <c r="P100" s="24"/>
      <c r="Q100" s="27"/>
      <c r="R100" s="81"/>
      <c r="S100" s="24"/>
      <c r="T100" s="24"/>
    </row>
    <row r="101" spans="1:20" s="3" customFormat="1" ht="13.5" thickTop="1">
      <c r="A101" s="1">
        <v>1994</v>
      </c>
      <c r="B101" s="2">
        <v>4154201</v>
      </c>
      <c r="C101" s="64">
        <v>3841096</v>
      </c>
      <c r="D101" s="128">
        <v>1749351</v>
      </c>
      <c r="E101" s="129">
        <v>0</v>
      </c>
      <c r="F101" s="129">
        <v>0</v>
      </c>
      <c r="G101" s="129">
        <v>112625</v>
      </c>
      <c r="H101" s="129">
        <v>108440</v>
      </c>
      <c r="I101" s="130">
        <f>SUM(D101:H101)</f>
        <v>1970416</v>
      </c>
      <c r="J101" s="36">
        <v>34312</v>
      </c>
      <c r="K101" s="30">
        <v>1559</v>
      </c>
      <c r="L101" s="70" t="s">
        <v>104</v>
      </c>
      <c r="M101" s="23" t="s">
        <v>71</v>
      </c>
      <c r="N101" s="31">
        <v>5.8</v>
      </c>
      <c r="O101" s="31">
        <v>7.8</v>
      </c>
      <c r="P101" s="30">
        <v>2666</v>
      </c>
      <c r="Q101" s="20">
        <v>944</v>
      </c>
      <c r="R101" s="82" t="s">
        <v>276</v>
      </c>
      <c r="T101" s="23" t="s">
        <v>152</v>
      </c>
    </row>
    <row r="102" spans="2:20" ht="12.75">
      <c r="B102" s="2"/>
      <c r="C102" s="64"/>
      <c r="D102" s="116"/>
      <c r="E102" s="30"/>
      <c r="F102" s="30"/>
      <c r="G102" s="30"/>
      <c r="H102" s="30"/>
      <c r="I102" s="119"/>
      <c r="J102" s="18">
        <v>34367</v>
      </c>
      <c r="K102" s="16">
        <v>2033</v>
      </c>
      <c r="L102" s="70" t="s">
        <v>104</v>
      </c>
      <c r="M102" s="23" t="s">
        <v>61</v>
      </c>
      <c r="N102" s="21">
        <v>6.3</v>
      </c>
      <c r="O102" s="21">
        <v>7</v>
      </c>
      <c r="P102" s="16"/>
      <c r="Q102" s="20"/>
      <c r="R102" s="82"/>
      <c r="T102" s="23" t="s">
        <v>153</v>
      </c>
    </row>
    <row r="103" spans="2:20" ht="12.75">
      <c r="B103" s="2"/>
      <c r="C103" s="64"/>
      <c r="D103" s="116"/>
      <c r="E103" s="30"/>
      <c r="F103" s="30"/>
      <c r="G103" s="30"/>
      <c r="H103" s="30"/>
      <c r="I103" s="119"/>
      <c r="J103" s="48">
        <v>34437</v>
      </c>
      <c r="K103" s="49" t="s">
        <v>54</v>
      </c>
      <c r="L103" s="70" t="s">
        <v>104</v>
      </c>
      <c r="M103" s="37" t="s">
        <v>69</v>
      </c>
      <c r="P103" s="30"/>
      <c r="Q103" s="20"/>
      <c r="R103" s="82"/>
      <c r="T103" s="23" t="s">
        <v>154</v>
      </c>
    </row>
    <row r="104" spans="2:20" ht="12.75">
      <c r="B104" s="2"/>
      <c r="C104" s="64"/>
      <c r="D104" s="116"/>
      <c r="E104" s="30"/>
      <c r="F104" s="30"/>
      <c r="G104" s="30"/>
      <c r="H104" s="30"/>
      <c r="I104" s="119"/>
      <c r="J104" s="48">
        <v>34479</v>
      </c>
      <c r="K104" s="30">
        <v>1923</v>
      </c>
      <c r="L104" s="70" t="s">
        <v>104</v>
      </c>
      <c r="M104" s="37" t="s">
        <v>70</v>
      </c>
      <c r="N104" s="31">
        <v>7.4</v>
      </c>
      <c r="O104" s="31">
        <v>7.5</v>
      </c>
      <c r="P104" s="30"/>
      <c r="Q104" s="20"/>
      <c r="R104" s="82"/>
      <c r="T104" s="23" t="s">
        <v>155</v>
      </c>
    </row>
    <row r="105" spans="1:32" s="3" customFormat="1" ht="15.75" thickBot="1">
      <c r="A105" s="7"/>
      <c r="B105" s="142"/>
      <c r="C105" s="65"/>
      <c r="D105" s="135"/>
      <c r="E105" s="24"/>
      <c r="F105" s="24"/>
      <c r="G105" s="24"/>
      <c r="H105" s="24"/>
      <c r="I105" s="134"/>
      <c r="J105" s="51"/>
      <c r="K105" s="24"/>
      <c r="L105" s="71"/>
      <c r="M105" s="34"/>
      <c r="N105" s="28"/>
      <c r="O105" s="28"/>
      <c r="P105" s="24"/>
      <c r="Q105" s="27"/>
      <c r="R105" s="81"/>
      <c r="S105" s="24"/>
      <c r="T105" s="24"/>
      <c r="X105" s="9"/>
      <c r="Y105" s="78"/>
      <c r="Z105" s="9"/>
      <c r="AA105" s="9"/>
      <c r="AB105" s="9"/>
      <c r="AC105" s="9"/>
      <c r="AD105" s="9"/>
      <c r="AE105" s="9"/>
      <c r="AF105" s="9"/>
    </row>
    <row r="106" spans="1:32" ht="15.75" thickTop="1">
      <c r="A106" s="1">
        <v>1995</v>
      </c>
      <c r="B106" s="2">
        <v>4163066</v>
      </c>
      <c r="C106" s="64">
        <v>3163780</v>
      </c>
      <c r="D106" s="116">
        <v>1889092</v>
      </c>
      <c r="E106" s="30">
        <v>78001</v>
      </c>
      <c r="F106" s="30">
        <v>0</v>
      </c>
      <c r="G106" s="30">
        <v>64330</v>
      </c>
      <c r="H106" s="30">
        <v>30964</v>
      </c>
      <c r="I106" s="119">
        <f>SUM(D106:H106)</f>
        <v>2062387</v>
      </c>
      <c r="J106" s="36">
        <v>34676</v>
      </c>
      <c r="K106" s="30">
        <v>1630</v>
      </c>
      <c r="L106" s="70" t="s">
        <v>100</v>
      </c>
      <c r="M106" s="37" t="s">
        <v>43</v>
      </c>
      <c r="N106" s="31">
        <v>5.9</v>
      </c>
      <c r="O106" s="31">
        <v>8.1</v>
      </c>
      <c r="P106" s="30">
        <v>1683</v>
      </c>
      <c r="Q106" s="20">
        <v>394</v>
      </c>
      <c r="R106" s="82" t="s">
        <v>275</v>
      </c>
      <c r="T106" s="23" t="s">
        <v>156</v>
      </c>
      <c r="X106" s="9"/>
      <c r="Y106" s="78"/>
      <c r="Z106" s="9"/>
      <c r="AA106" s="9"/>
      <c r="AB106" s="9"/>
      <c r="AC106" s="9"/>
      <c r="AD106" s="9"/>
      <c r="AE106" s="9"/>
      <c r="AF106" s="9"/>
    </row>
    <row r="107" spans="2:32" ht="15">
      <c r="B107" s="2"/>
      <c r="C107" s="64"/>
      <c r="D107" s="116"/>
      <c r="E107" s="30"/>
      <c r="F107" s="30"/>
      <c r="G107" s="30"/>
      <c r="H107" s="30"/>
      <c r="I107" s="119"/>
      <c r="J107" s="36">
        <v>34712</v>
      </c>
      <c r="K107" s="30">
        <v>2388</v>
      </c>
      <c r="L107" s="70" t="s">
        <v>105</v>
      </c>
      <c r="M107" s="37" t="s">
        <v>44</v>
      </c>
      <c r="N107" s="21">
        <v>7.4</v>
      </c>
      <c r="O107" s="21">
        <v>9.1</v>
      </c>
      <c r="P107" s="16"/>
      <c r="Q107" s="20"/>
      <c r="R107" s="82"/>
      <c r="T107" s="23" t="s">
        <v>158</v>
      </c>
      <c r="X107" s="9"/>
      <c r="Y107" s="78"/>
      <c r="Z107" s="9"/>
      <c r="AA107" s="9"/>
      <c r="AB107" s="9"/>
      <c r="AC107" s="9"/>
      <c r="AD107" s="9"/>
      <c r="AE107" s="9"/>
      <c r="AF107" s="9"/>
    </row>
    <row r="108" spans="2:32" ht="15">
      <c r="B108" s="2"/>
      <c r="C108" s="64"/>
      <c r="D108" s="116"/>
      <c r="E108" s="30"/>
      <c r="F108" s="30"/>
      <c r="G108" s="30"/>
      <c r="H108" s="30"/>
      <c r="I108" s="119"/>
      <c r="J108" s="36">
        <v>34723</v>
      </c>
      <c r="K108" s="30">
        <v>3164</v>
      </c>
      <c r="L108" s="17">
        <v>100</v>
      </c>
      <c r="M108" s="23" t="s">
        <v>45</v>
      </c>
      <c r="N108" s="21">
        <v>7.4</v>
      </c>
      <c r="O108" s="21">
        <v>9.1</v>
      </c>
      <c r="P108" s="16"/>
      <c r="Q108" s="20"/>
      <c r="R108" s="82"/>
      <c r="T108" s="23" t="s">
        <v>157</v>
      </c>
      <c r="X108" s="9"/>
      <c r="Y108" s="78"/>
      <c r="Z108" s="9"/>
      <c r="AA108" s="9"/>
      <c r="AB108" s="9"/>
      <c r="AC108" s="9"/>
      <c r="AD108" s="9"/>
      <c r="AE108" s="9"/>
      <c r="AF108" s="9"/>
    </row>
    <row r="109" spans="2:32" ht="15">
      <c r="B109" s="2"/>
      <c r="C109" s="64"/>
      <c r="D109" s="116"/>
      <c r="E109" s="30"/>
      <c r="F109" s="30"/>
      <c r="G109" s="30"/>
      <c r="H109" s="30"/>
      <c r="I109" s="119"/>
      <c r="J109" s="38">
        <v>34790</v>
      </c>
      <c r="K109" s="16">
        <v>2368</v>
      </c>
      <c r="L109" s="17">
        <v>100</v>
      </c>
      <c r="M109" s="23" t="s">
        <v>46</v>
      </c>
      <c r="N109" s="21">
        <v>28.5</v>
      </c>
      <c r="O109" s="21">
        <v>29.3</v>
      </c>
      <c r="P109" s="16"/>
      <c r="Q109" s="20"/>
      <c r="R109" s="82"/>
      <c r="X109" s="9"/>
      <c r="Y109" s="78"/>
      <c r="Z109" s="9"/>
      <c r="AA109" s="9"/>
      <c r="AB109" s="9"/>
      <c r="AC109" s="9"/>
      <c r="AD109" s="9"/>
      <c r="AE109" s="9"/>
      <c r="AF109" s="9"/>
    </row>
    <row r="110" spans="1:32" s="3" customFormat="1" ht="15.75" thickBot="1">
      <c r="A110" s="7"/>
      <c r="B110" s="142"/>
      <c r="C110" s="65"/>
      <c r="D110" s="116"/>
      <c r="E110" s="30"/>
      <c r="F110" s="30"/>
      <c r="G110" s="30"/>
      <c r="H110" s="30"/>
      <c r="I110" s="119"/>
      <c r="J110" s="34"/>
      <c r="K110" s="24"/>
      <c r="L110" s="71"/>
      <c r="M110" s="43"/>
      <c r="N110" s="28"/>
      <c r="O110" s="28"/>
      <c r="P110" s="24"/>
      <c r="Q110" s="27"/>
      <c r="R110" s="81"/>
      <c r="S110" s="24"/>
      <c r="T110" s="24"/>
      <c r="X110" s="9"/>
      <c r="Y110" s="78"/>
      <c r="Z110" s="9"/>
      <c r="AA110" s="9"/>
      <c r="AB110" s="9"/>
      <c r="AC110" s="9"/>
      <c r="AD110" s="9"/>
      <c r="AE110" s="9"/>
      <c r="AF110" s="9"/>
    </row>
    <row r="111" spans="1:25" ht="15.75" thickTop="1">
      <c r="A111" s="1">
        <v>1996</v>
      </c>
      <c r="B111" s="2">
        <v>4111341</v>
      </c>
      <c r="C111" s="64">
        <v>2687307</v>
      </c>
      <c r="D111" s="128">
        <v>2206501</v>
      </c>
      <c r="E111" s="129">
        <v>133414</v>
      </c>
      <c r="F111" s="129">
        <v>174909</v>
      </c>
      <c r="G111" s="129">
        <v>28647</v>
      </c>
      <c r="H111" s="129">
        <v>31047</v>
      </c>
      <c r="I111" s="130">
        <f>SUM(D111:H111)</f>
        <v>2574518</v>
      </c>
      <c r="J111" s="36">
        <v>35034</v>
      </c>
      <c r="K111" s="30">
        <v>2235</v>
      </c>
      <c r="L111" s="70" t="s">
        <v>106</v>
      </c>
      <c r="M111" s="37" t="s">
        <v>47</v>
      </c>
      <c r="N111" s="31">
        <v>5.9</v>
      </c>
      <c r="O111" s="31">
        <v>7.4</v>
      </c>
      <c r="P111" s="30">
        <v>2897</v>
      </c>
      <c r="Q111" s="20">
        <v>1067</v>
      </c>
      <c r="R111" s="82" t="s">
        <v>275</v>
      </c>
      <c r="T111" s="23" t="s">
        <v>159</v>
      </c>
      <c r="Y111" s="78"/>
    </row>
    <row r="112" spans="2:25" ht="15">
      <c r="B112" s="2"/>
      <c r="C112" s="64"/>
      <c r="D112" s="116"/>
      <c r="E112" s="30"/>
      <c r="F112" s="30"/>
      <c r="G112" s="30"/>
      <c r="H112" s="30"/>
      <c r="I112" s="119"/>
      <c r="J112" s="36">
        <v>35128</v>
      </c>
      <c r="K112" s="30">
        <v>2508</v>
      </c>
      <c r="L112" s="70" t="s">
        <v>107</v>
      </c>
      <c r="M112" s="37" t="s">
        <v>48</v>
      </c>
      <c r="N112" s="21">
        <v>15.6</v>
      </c>
      <c r="O112" s="21">
        <v>16.9</v>
      </c>
      <c r="P112" s="16"/>
      <c r="Q112" s="20"/>
      <c r="R112" s="82"/>
      <c r="T112" s="23" t="s">
        <v>160</v>
      </c>
      <c r="Y112" s="78"/>
    </row>
    <row r="113" spans="2:32" ht="15">
      <c r="B113" s="2"/>
      <c r="C113" s="64"/>
      <c r="D113" s="116"/>
      <c r="E113" s="30"/>
      <c r="F113" s="30"/>
      <c r="G113" s="30"/>
      <c r="H113" s="30"/>
      <c r="I113" s="119"/>
      <c r="J113" s="36">
        <v>35132</v>
      </c>
      <c r="K113" s="30">
        <v>2702</v>
      </c>
      <c r="L113" s="17">
        <v>100</v>
      </c>
      <c r="M113" s="37" t="s">
        <v>49</v>
      </c>
      <c r="N113" s="31">
        <v>15.6</v>
      </c>
      <c r="O113" s="31">
        <v>16.9</v>
      </c>
      <c r="P113" s="30"/>
      <c r="Q113" s="20"/>
      <c r="R113" s="82"/>
      <c r="T113" s="23" t="s">
        <v>161</v>
      </c>
      <c r="X113" s="3"/>
      <c r="Y113" s="78"/>
      <c r="Z113" s="3"/>
      <c r="AA113" s="3"/>
      <c r="AB113" s="3"/>
      <c r="AC113" s="3"/>
      <c r="AD113" s="3"/>
      <c r="AE113" s="3"/>
      <c r="AF113" s="3"/>
    </row>
    <row r="114" spans="1:25" s="3" customFormat="1" ht="15.75" thickBot="1">
      <c r="A114" s="7"/>
      <c r="B114" s="142"/>
      <c r="C114" s="65"/>
      <c r="D114" s="135"/>
      <c r="E114" s="24"/>
      <c r="F114" s="24"/>
      <c r="G114" s="24"/>
      <c r="H114" s="24"/>
      <c r="I114" s="134"/>
      <c r="J114" s="25"/>
      <c r="K114" s="24"/>
      <c r="L114" s="71"/>
      <c r="M114" s="34"/>
      <c r="N114" s="28"/>
      <c r="O114" s="28"/>
      <c r="P114" s="24"/>
      <c r="Q114" s="27"/>
      <c r="R114" s="81"/>
      <c r="S114" s="24"/>
      <c r="T114" s="24"/>
      <c r="Y114" s="78"/>
    </row>
    <row r="115" spans="1:32" ht="15.75" thickTop="1">
      <c r="A115" s="1">
        <v>1997</v>
      </c>
      <c r="B115" s="2">
        <v>4084866</v>
      </c>
      <c r="C115" s="64">
        <v>2976606</v>
      </c>
      <c r="D115" s="116">
        <v>2197837</v>
      </c>
      <c r="E115" s="30">
        <v>0</v>
      </c>
      <c r="F115" s="30">
        <v>62544</v>
      </c>
      <c r="G115" s="30">
        <v>21432</v>
      </c>
      <c r="H115" s="30">
        <v>97036</v>
      </c>
      <c r="I115" s="119">
        <f>SUM(D115:H115)</f>
        <v>2378849</v>
      </c>
      <c r="J115" s="36">
        <v>35400</v>
      </c>
      <c r="K115" s="16">
        <v>2418</v>
      </c>
      <c r="L115" s="70" t="s">
        <v>102</v>
      </c>
      <c r="M115" s="23" t="s">
        <v>62</v>
      </c>
      <c r="N115" s="21">
        <v>7.3</v>
      </c>
      <c r="O115" s="21">
        <v>9.6</v>
      </c>
      <c r="P115" s="16">
        <v>2735</v>
      </c>
      <c r="Q115" s="20">
        <v>915</v>
      </c>
      <c r="R115" s="82" t="s">
        <v>275</v>
      </c>
      <c r="T115" s="23" t="s">
        <v>162</v>
      </c>
      <c r="X115" s="3"/>
      <c r="Y115" s="78"/>
      <c r="Z115" s="3"/>
      <c r="AA115" s="3"/>
      <c r="AB115" s="3"/>
      <c r="AC115" s="3"/>
      <c r="AD115" s="3"/>
      <c r="AE115" s="3"/>
      <c r="AF115" s="3"/>
    </row>
    <row r="116" spans="2:32" ht="15">
      <c r="B116" s="2"/>
      <c r="C116" s="64"/>
      <c r="D116" s="116"/>
      <c r="E116" s="30"/>
      <c r="F116" s="30"/>
      <c r="G116" s="30"/>
      <c r="H116" s="30"/>
      <c r="I116" s="119"/>
      <c r="J116" s="36">
        <v>35472</v>
      </c>
      <c r="K116" s="16">
        <v>2980</v>
      </c>
      <c r="L116" s="17">
        <v>100</v>
      </c>
      <c r="M116" s="23" t="s">
        <v>50</v>
      </c>
      <c r="N116" s="21">
        <v>24.9</v>
      </c>
      <c r="O116" s="21">
        <v>27.6</v>
      </c>
      <c r="P116" s="16"/>
      <c r="Q116" s="20"/>
      <c r="R116" s="82"/>
      <c r="T116" s="23" t="s">
        <v>163</v>
      </c>
      <c r="X116" s="3"/>
      <c r="Y116" s="78"/>
      <c r="Z116" s="3"/>
      <c r="AA116" s="3"/>
      <c r="AB116" s="3"/>
      <c r="AC116" s="3"/>
      <c r="AD116" s="3"/>
      <c r="AE116" s="3"/>
      <c r="AF116" s="3"/>
    </row>
    <row r="117" spans="1:32" ht="15.75" thickBot="1">
      <c r="A117" s="7"/>
      <c r="B117" s="142"/>
      <c r="C117" s="67"/>
      <c r="D117" s="114"/>
      <c r="E117" s="37"/>
      <c r="F117" s="37"/>
      <c r="G117" s="37"/>
      <c r="H117" s="37"/>
      <c r="I117" s="54"/>
      <c r="J117" s="34"/>
      <c r="K117" s="34"/>
      <c r="L117" s="74"/>
      <c r="M117" s="34"/>
      <c r="N117" s="53"/>
      <c r="O117" s="53"/>
      <c r="P117" s="34"/>
      <c r="Q117" s="27"/>
      <c r="R117" s="81"/>
      <c r="S117" s="43"/>
      <c r="T117" s="43"/>
      <c r="X117" s="3"/>
      <c r="Y117" s="78"/>
      <c r="Z117" s="3"/>
      <c r="AA117" s="3"/>
      <c r="AB117" s="3"/>
      <c r="AC117" s="3"/>
      <c r="AD117" s="3"/>
      <c r="AE117" s="3"/>
      <c r="AF117" s="3"/>
    </row>
    <row r="118" spans="1:32" ht="15.75" thickTop="1">
      <c r="A118" s="1">
        <v>1998</v>
      </c>
      <c r="B118" s="2">
        <v>4086021</v>
      </c>
      <c r="C118" s="64">
        <v>3335367</v>
      </c>
      <c r="D118" s="128">
        <v>1595403</v>
      </c>
      <c r="E118" s="129">
        <v>56116</v>
      </c>
      <c r="F118" s="129">
        <v>75000</v>
      </c>
      <c r="G118" s="129">
        <v>20288</v>
      </c>
      <c r="H118" s="129">
        <v>67975</v>
      </c>
      <c r="I118" s="130">
        <f>SUM(D118:H118)</f>
        <v>1814782</v>
      </c>
      <c r="J118" s="36">
        <v>35765</v>
      </c>
      <c r="K118" s="16">
        <v>1620</v>
      </c>
      <c r="L118" s="70" t="s">
        <v>100</v>
      </c>
      <c r="M118" s="23" t="s">
        <v>57</v>
      </c>
      <c r="N118" s="50">
        <v>7.6</v>
      </c>
      <c r="O118" s="50">
        <v>10.8</v>
      </c>
      <c r="P118" s="33">
        <v>2152</v>
      </c>
      <c r="Q118" s="20">
        <v>462</v>
      </c>
      <c r="R118" s="82" t="s">
        <v>275</v>
      </c>
      <c r="T118" s="23" t="s">
        <v>164</v>
      </c>
      <c r="X118" s="3"/>
      <c r="Y118" s="78"/>
      <c r="Z118" s="3"/>
      <c r="AA118" s="3"/>
      <c r="AB118" s="3"/>
      <c r="AC118" s="3"/>
      <c r="AD118" s="3"/>
      <c r="AE118" s="3"/>
      <c r="AF118" s="3"/>
    </row>
    <row r="119" spans="2:32" ht="15">
      <c r="B119" s="2"/>
      <c r="C119" s="68"/>
      <c r="D119" s="114"/>
      <c r="E119" s="37"/>
      <c r="F119" s="37"/>
      <c r="G119" s="37"/>
      <c r="H119" s="37"/>
      <c r="I119" s="119"/>
      <c r="J119" s="36">
        <v>35821</v>
      </c>
      <c r="K119" s="16">
        <v>2414</v>
      </c>
      <c r="L119" s="70" t="s">
        <v>105</v>
      </c>
      <c r="M119" s="37" t="s">
        <v>51</v>
      </c>
      <c r="N119" s="50">
        <v>8.4</v>
      </c>
      <c r="O119" s="50">
        <v>11</v>
      </c>
      <c r="Q119" s="20"/>
      <c r="R119" s="82"/>
      <c r="T119" s="23" t="s">
        <v>165</v>
      </c>
      <c r="X119" s="3"/>
      <c r="Y119" s="78"/>
      <c r="Z119" s="3"/>
      <c r="AA119" s="3"/>
      <c r="AB119" s="3"/>
      <c r="AC119" s="3"/>
      <c r="AD119" s="3"/>
      <c r="AE119" s="3"/>
      <c r="AF119" s="3"/>
    </row>
    <row r="120" spans="2:32" ht="15">
      <c r="B120" s="2"/>
      <c r="C120" s="68"/>
      <c r="D120" s="114"/>
      <c r="E120" s="37"/>
      <c r="F120" s="37"/>
      <c r="G120" s="37"/>
      <c r="H120" s="37"/>
      <c r="I120" s="119"/>
      <c r="J120" s="36">
        <v>35837</v>
      </c>
      <c r="K120" s="16">
        <v>2947</v>
      </c>
      <c r="L120" s="70" t="s">
        <v>108</v>
      </c>
      <c r="M120" s="37" t="s">
        <v>52</v>
      </c>
      <c r="N120" s="50">
        <v>13.7</v>
      </c>
      <c r="O120" s="50">
        <v>16</v>
      </c>
      <c r="Q120" s="20"/>
      <c r="R120" s="82"/>
      <c r="T120" s="23" t="s">
        <v>166</v>
      </c>
      <c r="X120" s="3"/>
      <c r="Y120" s="78"/>
      <c r="Z120" s="3"/>
      <c r="AA120" s="3"/>
      <c r="AB120" s="3"/>
      <c r="AC120" s="3"/>
      <c r="AD120" s="3"/>
      <c r="AE120" s="3"/>
      <c r="AF120" s="3"/>
    </row>
    <row r="121" spans="2:32" ht="12.75">
      <c r="B121" s="2"/>
      <c r="C121" s="68"/>
      <c r="D121" s="114"/>
      <c r="E121" s="37"/>
      <c r="F121" s="37"/>
      <c r="G121" s="37"/>
      <c r="H121" s="37"/>
      <c r="I121" s="119"/>
      <c r="J121" s="36">
        <v>35865</v>
      </c>
      <c r="K121" s="30">
        <v>3191</v>
      </c>
      <c r="L121" s="17">
        <v>100</v>
      </c>
      <c r="M121" s="37" t="s">
        <v>53</v>
      </c>
      <c r="N121" s="55">
        <v>23.4</v>
      </c>
      <c r="O121" s="55">
        <v>25.6</v>
      </c>
      <c r="P121" s="37"/>
      <c r="Q121" s="20"/>
      <c r="R121" s="82"/>
      <c r="T121" s="23" t="s">
        <v>167</v>
      </c>
      <c r="X121" s="3"/>
      <c r="Y121" s="3"/>
      <c r="Z121" s="3"/>
      <c r="AA121" s="3"/>
      <c r="AB121" s="3"/>
      <c r="AC121" s="3"/>
      <c r="AD121" s="3"/>
      <c r="AE121" s="3"/>
      <c r="AF121" s="3"/>
    </row>
    <row r="122" spans="1:20" s="3" customFormat="1" ht="13.5" thickBot="1">
      <c r="A122" s="7"/>
      <c r="B122" s="142"/>
      <c r="C122" s="67"/>
      <c r="D122" s="133"/>
      <c r="E122" s="34"/>
      <c r="F122" s="34"/>
      <c r="G122" s="34"/>
      <c r="H122" s="34"/>
      <c r="I122" s="134"/>
      <c r="J122" s="25"/>
      <c r="K122" s="24"/>
      <c r="L122" s="71"/>
      <c r="M122" s="34"/>
      <c r="N122" s="53"/>
      <c r="O122" s="53"/>
      <c r="P122" s="34"/>
      <c r="Q122" s="27"/>
      <c r="R122" s="81"/>
      <c r="S122" s="43"/>
      <c r="T122" s="43"/>
    </row>
    <row r="123" spans="1:20" ht="13.5" thickTop="1">
      <c r="A123" s="1">
        <v>1999</v>
      </c>
      <c r="B123" s="2">
        <v>4119646</v>
      </c>
      <c r="C123" s="68">
        <v>3417569</v>
      </c>
      <c r="D123" s="114">
        <v>2522763</v>
      </c>
      <c r="E123" s="37">
        <v>0</v>
      </c>
      <c r="F123" s="37">
        <v>216140</v>
      </c>
      <c r="G123" s="37">
        <v>158070</v>
      </c>
      <c r="H123" s="37">
        <v>25029</v>
      </c>
      <c r="I123" s="119">
        <f>SUM(D123:H123)</f>
        <v>2922002</v>
      </c>
      <c r="J123" s="36">
        <v>36123</v>
      </c>
      <c r="K123" s="33">
        <v>2240</v>
      </c>
      <c r="L123" s="70" t="s">
        <v>101</v>
      </c>
      <c r="M123" s="33" t="s">
        <v>63</v>
      </c>
      <c r="N123" s="50">
        <v>9.1</v>
      </c>
      <c r="O123" s="50">
        <v>12.6</v>
      </c>
      <c r="P123" s="33">
        <v>2831</v>
      </c>
      <c r="Q123" s="20">
        <v>900</v>
      </c>
      <c r="R123" s="82" t="s">
        <v>273</v>
      </c>
      <c r="T123" s="23" t="s">
        <v>168</v>
      </c>
    </row>
    <row r="124" spans="2:20" ht="12.75">
      <c r="B124" s="2"/>
      <c r="C124" s="68"/>
      <c r="D124" s="114"/>
      <c r="E124" s="37"/>
      <c r="F124" s="37"/>
      <c r="G124" s="37"/>
      <c r="H124" s="37"/>
      <c r="I124" s="119"/>
      <c r="J124" s="36">
        <v>36201</v>
      </c>
      <c r="K124" s="33">
        <v>2442</v>
      </c>
      <c r="L124" s="70" t="s">
        <v>105</v>
      </c>
      <c r="M124" s="33" t="s">
        <v>64</v>
      </c>
      <c r="N124" s="50">
        <v>11.6</v>
      </c>
      <c r="O124" s="50">
        <v>13.8</v>
      </c>
      <c r="Q124" s="20"/>
      <c r="R124" s="82"/>
      <c r="T124" s="23" t="s">
        <v>169</v>
      </c>
    </row>
    <row r="125" spans="2:20" ht="12.75">
      <c r="B125" s="2"/>
      <c r="C125" s="68"/>
      <c r="D125" s="114"/>
      <c r="E125" s="37"/>
      <c r="F125" s="37"/>
      <c r="G125" s="37"/>
      <c r="H125" s="37"/>
      <c r="I125" s="119"/>
      <c r="J125" s="36">
        <v>36229</v>
      </c>
      <c r="K125" s="33">
        <v>3214</v>
      </c>
      <c r="L125" s="75">
        <v>100</v>
      </c>
      <c r="M125" s="33" t="s">
        <v>56</v>
      </c>
      <c r="N125" s="50" t="s">
        <v>235</v>
      </c>
      <c r="O125" s="50">
        <v>19.3</v>
      </c>
      <c r="Q125" s="20"/>
      <c r="R125" s="82"/>
      <c r="T125" s="23" t="s">
        <v>170</v>
      </c>
    </row>
    <row r="126" spans="1:20" ht="13.5" thickBot="1">
      <c r="A126" s="7"/>
      <c r="B126" s="142"/>
      <c r="C126" s="67"/>
      <c r="D126" s="114"/>
      <c r="E126" s="37"/>
      <c r="F126" s="37"/>
      <c r="G126" s="37"/>
      <c r="H126" s="37"/>
      <c r="I126" s="119"/>
      <c r="J126" s="25"/>
      <c r="K126" s="34" t="s">
        <v>54</v>
      </c>
      <c r="L126" s="74"/>
      <c r="M126" s="34"/>
      <c r="N126" s="53"/>
      <c r="O126" s="53"/>
      <c r="P126" s="34"/>
      <c r="Q126" s="27"/>
      <c r="R126" s="81"/>
      <c r="S126" s="43"/>
      <c r="T126" s="43"/>
    </row>
    <row r="127" spans="1:20" ht="13.5" thickTop="1">
      <c r="A127" s="1">
        <v>2000</v>
      </c>
      <c r="B127" s="2">
        <v>4121631</v>
      </c>
      <c r="C127" s="68">
        <v>3616645</v>
      </c>
      <c r="D127" s="131">
        <v>2668229</v>
      </c>
      <c r="E127" s="57">
        <v>218402</v>
      </c>
      <c r="F127" s="57">
        <v>282305</v>
      </c>
      <c r="G127" s="57">
        <v>308785</v>
      </c>
      <c r="H127" s="57">
        <v>114246</v>
      </c>
      <c r="I127" s="130">
        <f>SUM(D127:H127)</f>
        <v>3591967</v>
      </c>
      <c r="J127" s="36">
        <v>36494</v>
      </c>
      <c r="K127" s="33">
        <v>2060</v>
      </c>
      <c r="L127" s="70" t="s">
        <v>104</v>
      </c>
      <c r="M127" s="33" t="s">
        <v>65</v>
      </c>
      <c r="N127" s="50">
        <v>6.7</v>
      </c>
      <c r="O127" s="50">
        <v>9.7</v>
      </c>
      <c r="P127" s="33">
        <v>2427</v>
      </c>
      <c r="Q127" s="20">
        <v>592</v>
      </c>
      <c r="R127" s="82" t="s">
        <v>273</v>
      </c>
      <c r="T127" s="23" t="s">
        <v>171</v>
      </c>
    </row>
    <row r="128" spans="2:20" ht="12.75">
      <c r="B128" s="2"/>
      <c r="C128" s="68"/>
      <c r="D128" s="114"/>
      <c r="E128" s="37"/>
      <c r="F128" s="37"/>
      <c r="G128" s="37"/>
      <c r="H128" s="37"/>
      <c r="I128" s="54"/>
      <c r="J128" s="36">
        <v>36581</v>
      </c>
      <c r="K128" s="33">
        <v>2875</v>
      </c>
      <c r="L128" s="70" t="s">
        <v>102</v>
      </c>
      <c r="M128" s="33" t="s">
        <v>55</v>
      </c>
      <c r="N128" s="50">
        <v>12.6</v>
      </c>
      <c r="O128" s="50">
        <v>14.3</v>
      </c>
      <c r="Q128" s="20"/>
      <c r="R128" s="82"/>
      <c r="T128" s="23" t="s">
        <v>172</v>
      </c>
    </row>
    <row r="129" spans="2:20" ht="12.75">
      <c r="B129" s="2"/>
      <c r="C129" s="68"/>
      <c r="D129" s="114"/>
      <c r="E129" s="37"/>
      <c r="F129" s="37"/>
      <c r="G129" s="37"/>
      <c r="H129" s="37"/>
      <c r="I129" s="54"/>
      <c r="J129" s="36">
        <v>36595</v>
      </c>
      <c r="K129" s="33">
        <v>3617</v>
      </c>
      <c r="L129" s="70">
        <v>100</v>
      </c>
      <c r="M129" s="33" t="s">
        <v>56</v>
      </c>
      <c r="N129" s="50">
        <v>15.6</v>
      </c>
      <c r="O129" s="50">
        <v>17.4</v>
      </c>
      <c r="Q129" s="20"/>
      <c r="R129" s="82"/>
      <c r="T129" s="23" t="s">
        <v>173</v>
      </c>
    </row>
    <row r="130" spans="2:20" ht="12.75">
      <c r="B130" s="2"/>
      <c r="C130" s="68"/>
      <c r="D130" s="114"/>
      <c r="E130" s="37"/>
      <c r="F130" s="37"/>
      <c r="G130" s="37"/>
      <c r="H130" s="37"/>
      <c r="I130" s="54"/>
      <c r="J130" s="36">
        <v>36636</v>
      </c>
      <c r="K130" s="37">
        <v>3406</v>
      </c>
      <c r="L130" s="70" t="s">
        <v>107</v>
      </c>
      <c r="M130" s="33" t="s">
        <v>66</v>
      </c>
      <c r="N130" s="55">
        <v>18.1</v>
      </c>
      <c r="O130" s="55">
        <v>18.8</v>
      </c>
      <c r="P130" s="37"/>
      <c r="Q130" s="20"/>
      <c r="R130" s="82"/>
      <c r="T130" s="23" t="s">
        <v>174</v>
      </c>
    </row>
    <row r="131" spans="1:20" s="3" customFormat="1" ht="13.5" thickBot="1">
      <c r="A131" s="7"/>
      <c r="B131" s="142"/>
      <c r="C131" s="67"/>
      <c r="D131" s="133"/>
      <c r="E131" s="34"/>
      <c r="F131" s="34"/>
      <c r="G131" s="34"/>
      <c r="H131" s="34"/>
      <c r="I131" s="52"/>
      <c r="J131" s="34"/>
      <c r="K131" s="34"/>
      <c r="L131" s="74"/>
      <c r="M131" s="34"/>
      <c r="N131" s="53"/>
      <c r="O131" s="53"/>
      <c r="P131" s="34"/>
      <c r="Q131" s="27"/>
      <c r="R131" s="81"/>
      <c r="S131" s="43"/>
      <c r="T131" s="43"/>
    </row>
    <row r="132" spans="1:20" ht="13.5" thickTop="1">
      <c r="A132" s="1">
        <v>2001</v>
      </c>
      <c r="B132" s="2">
        <v>4124136</v>
      </c>
      <c r="C132" s="68">
        <v>4124136</v>
      </c>
      <c r="D132" s="114">
        <v>1225671</v>
      </c>
      <c r="E132" s="37">
        <v>335380</v>
      </c>
      <c r="F132" s="37">
        <v>18240</v>
      </c>
      <c r="G132" s="37">
        <v>48145</v>
      </c>
      <c r="H132" s="37">
        <v>439686</v>
      </c>
      <c r="I132" s="54">
        <f>SUM(D132:H132)</f>
        <v>2067122</v>
      </c>
      <c r="J132" s="36">
        <v>36861</v>
      </c>
      <c r="K132" s="33">
        <v>1649</v>
      </c>
      <c r="L132" s="70" t="s">
        <v>100</v>
      </c>
      <c r="M132" s="33" t="s">
        <v>57</v>
      </c>
      <c r="N132" s="50">
        <v>5.9</v>
      </c>
      <c r="O132" s="50">
        <v>8.4</v>
      </c>
      <c r="P132" s="33">
        <v>1920</v>
      </c>
      <c r="Q132" s="20">
        <v>387</v>
      </c>
      <c r="R132" s="82" t="s">
        <v>274</v>
      </c>
      <c r="T132" s="23" t="s">
        <v>175</v>
      </c>
    </row>
    <row r="133" spans="2:20" ht="12.75">
      <c r="B133" s="2"/>
      <c r="C133" s="68"/>
      <c r="D133" s="114"/>
      <c r="E133" s="37"/>
      <c r="F133" s="37"/>
      <c r="G133" s="37"/>
      <c r="H133" s="37"/>
      <c r="I133" s="54"/>
      <c r="J133" s="36">
        <v>36922</v>
      </c>
      <c r="K133" s="33">
        <v>824</v>
      </c>
      <c r="L133" s="70" t="s">
        <v>95</v>
      </c>
      <c r="M133" s="33" t="s">
        <v>76</v>
      </c>
      <c r="N133" s="50">
        <v>6.2</v>
      </c>
      <c r="O133" s="50">
        <v>7.5</v>
      </c>
      <c r="Q133" s="20"/>
      <c r="R133" s="82"/>
      <c r="T133" s="23" t="s">
        <v>176</v>
      </c>
    </row>
    <row r="134" spans="2:20" ht="12.75">
      <c r="B134" s="2"/>
      <c r="C134" s="68"/>
      <c r="D134" s="114"/>
      <c r="E134" s="37"/>
      <c r="F134" s="37"/>
      <c r="G134" s="37"/>
      <c r="H134" s="37"/>
      <c r="I134" s="54"/>
      <c r="J134" s="36">
        <v>36956</v>
      </c>
      <c r="K134" s="33">
        <v>1030</v>
      </c>
      <c r="L134" s="70" t="s">
        <v>99</v>
      </c>
      <c r="M134" s="33" t="s">
        <v>74</v>
      </c>
      <c r="N134" s="50">
        <v>7.8</v>
      </c>
      <c r="O134" s="50">
        <v>9</v>
      </c>
      <c r="Q134" s="20"/>
      <c r="R134" s="82"/>
      <c r="T134" s="23" t="s">
        <v>177</v>
      </c>
    </row>
    <row r="135" spans="2:20" ht="12.75">
      <c r="B135" s="2"/>
      <c r="C135" s="68"/>
      <c r="D135" s="114"/>
      <c r="E135" s="37"/>
      <c r="F135" s="37"/>
      <c r="G135" s="37"/>
      <c r="H135" s="37"/>
      <c r="I135" s="54"/>
      <c r="J135" s="36">
        <v>36965</v>
      </c>
      <c r="K135" s="33">
        <v>1237</v>
      </c>
      <c r="L135" s="70" t="s">
        <v>109</v>
      </c>
      <c r="M135" s="33" t="s">
        <v>75</v>
      </c>
      <c r="N135" s="50">
        <v>7.8</v>
      </c>
      <c r="O135" s="50">
        <v>9</v>
      </c>
      <c r="Q135" s="20"/>
      <c r="R135" s="82"/>
      <c r="T135" s="23" t="s">
        <v>178</v>
      </c>
    </row>
    <row r="136" spans="2:20" ht="12.75">
      <c r="B136" s="2"/>
      <c r="C136" s="68"/>
      <c r="D136" s="114"/>
      <c r="E136" s="37"/>
      <c r="F136" s="37"/>
      <c r="G136" s="37"/>
      <c r="H136" s="37"/>
      <c r="I136" s="54"/>
      <c r="J136" s="36">
        <v>37015</v>
      </c>
      <c r="K136" s="33">
        <v>1380</v>
      </c>
      <c r="L136" s="70" t="s">
        <v>110</v>
      </c>
      <c r="M136" s="33" t="s">
        <v>78</v>
      </c>
      <c r="N136" s="50">
        <v>8.9</v>
      </c>
      <c r="O136" s="50">
        <v>8.9</v>
      </c>
      <c r="Q136" s="20"/>
      <c r="R136" s="82"/>
      <c r="T136" s="23" t="s">
        <v>179</v>
      </c>
    </row>
    <row r="137" spans="2:20" ht="12.75">
      <c r="B137" s="2"/>
      <c r="C137" s="68"/>
      <c r="D137" s="114"/>
      <c r="E137" s="37"/>
      <c r="F137" s="37"/>
      <c r="G137" s="37"/>
      <c r="H137" s="37"/>
      <c r="I137" s="54"/>
      <c r="J137" s="36">
        <v>37028</v>
      </c>
      <c r="K137" s="33">
        <v>1443</v>
      </c>
      <c r="L137" s="70" t="s">
        <v>96</v>
      </c>
      <c r="M137" s="33" t="s">
        <v>79</v>
      </c>
      <c r="N137" s="50">
        <v>8.9</v>
      </c>
      <c r="O137" s="50">
        <v>8.9</v>
      </c>
      <c r="Q137" s="20"/>
      <c r="R137" s="82"/>
      <c r="T137" s="23" t="s">
        <v>180</v>
      </c>
    </row>
    <row r="138" spans="2:20" ht="12.75">
      <c r="B138" s="2"/>
      <c r="C138" s="68"/>
      <c r="D138" s="114"/>
      <c r="E138" s="37"/>
      <c r="F138" s="37"/>
      <c r="G138" s="37"/>
      <c r="H138" s="37"/>
      <c r="I138" s="54"/>
      <c r="J138" s="36">
        <v>37119</v>
      </c>
      <c r="K138" s="33">
        <v>1608</v>
      </c>
      <c r="L138" s="70" t="s">
        <v>111</v>
      </c>
      <c r="M138" s="33" t="s">
        <v>77</v>
      </c>
      <c r="Q138" s="20"/>
      <c r="R138" s="82"/>
      <c r="S138" s="3"/>
      <c r="T138" s="3" t="s">
        <v>181</v>
      </c>
    </row>
    <row r="139" spans="1:20" s="3" customFormat="1" ht="13.5" thickBot="1">
      <c r="A139" s="7"/>
      <c r="B139" s="142"/>
      <c r="C139" s="67"/>
      <c r="D139" s="114"/>
      <c r="E139" s="37"/>
      <c r="F139" s="37"/>
      <c r="G139" s="37"/>
      <c r="H139" s="37"/>
      <c r="I139" s="54"/>
      <c r="J139" s="25"/>
      <c r="K139" s="34"/>
      <c r="L139" s="74"/>
      <c r="M139" s="34"/>
      <c r="N139" s="53"/>
      <c r="O139" s="53"/>
      <c r="P139" s="34"/>
      <c r="Q139" s="27"/>
      <c r="R139" s="81"/>
      <c r="S139" s="43"/>
      <c r="T139" s="43"/>
    </row>
    <row r="140" spans="1:20" ht="13.5" thickTop="1">
      <c r="A140" s="1">
        <v>2002</v>
      </c>
      <c r="B140" s="2">
        <v>4125031</v>
      </c>
      <c r="C140" s="68">
        <v>3913698</v>
      </c>
      <c r="D140" s="131">
        <v>2360209</v>
      </c>
      <c r="E140" s="57">
        <v>160169</v>
      </c>
      <c r="F140" s="57">
        <v>45252</v>
      </c>
      <c r="G140" s="57">
        <v>43115</v>
      </c>
      <c r="H140" s="57">
        <v>172827</v>
      </c>
      <c r="I140" s="132">
        <f>SUM(D140:H140)</f>
        <v>2781572</v>
      </c>
      <c r="J140" s="18">
        <v>37225</v>
      </c>
      <c r="K140" s="33">
        <v>825</v>
      </c>
      <c r="L140" s="70" t="s">
        <v>95</v>
      </c>
      <c r="M140" s="33" t="s">
        <v>80</v>
      </c>
      <c r="N140" s="50">
        <v>7</v>
      </c>
      <c r="O140" s="50">
        <v>9.9</v>
      </c>
      <c r="P140" s="33">
        <v>1488</v>
      </c>
      <c r="Q140" s="20">
        <v>516</v>
      </c>
      <c r="R140" s="82" t="s">
        <v>274</v>
      </c>
      <c r="T140" s="23" t="s">
        <v>182</v>
      </c>
    </row>
    <row r="141" spans="2:20" ht="12.75">
      <c r="B141" s="2"/>
      <c r="C141" s="68"/>
      <c r="D141" s="114"/>
      <c r="E141" s="37"/>
      <c r="F141" s="37"/>
      <c r="G141" s="37"/>
      <c r="H141" s="37"/>
      <c r="I141" s="54"/>
      <c r="J141" s="18">
        <v>37267</v>
      </c>
      <c r="K141" s="33">
        <v>1856</v>
      </c>
      <c r="L141" s="70" t="s">
        <v>97</v>
      </c>
      <c r="M141" s="33" t="s">
        <v>113</v>
      </c>
      <c r="N141" s="50">
        <v>10.8</v>
      </c>
      <c r="O141" s="50">
        <v>13.2</v>
      </c>
      <c r="Q141" s="20"/>
      <c r="R141" s="82"/>
      <c r="T141" s="23" t="s">
        <v>183</v>
      </c>
    </row>
    <row r="142" spans="2:20" ht="12.75">
      <c r="B142" s="2"/>
      <c r="C142" s="68"/>
      <c r="D142" s="114"/>
      <c r="E142" s="37"/>
      <c r="F142" s="37"/>
      <c r="G142" s="37"/>
      <c r="H142" s="37"/>
      <c r="I142" s="54"/>
      <c r="J142" s="18">
        <v>37337</v>
      </c>
      <c r="K142" s="37">
        <v>2268</v>
      </c>
      <c r="L142" s="70" t="s">
        <v>101</v>
      </c>
      <c r="M142" s="33" t="s">
        <v>123</v>
      </c>
      <c r="N142" s="50">
        <v>12.6</v>
      </c>
      <c r="O142" s="50">
        <v>13.7</v>
      </c>
      <c r="Q142" s="20"/>
      <c r="R142" s="82"/>
      <c r="T142" s="23" t="s">
        <v>184</v>
      </c>
    </row>
    <row r="143" spans="2:20" ht="12.75">
      <c r="B143" s="2"/>
      <c r="C143" s="68"/>
      <c r="D143" s="114"/>
      <c r="E143" s="37"/>
      <c r="F143" s="37"/>
      <c r="G143" s="37"/>
      <c r="H143" s="37"/>
      <c r="I143" s="54"/>
      <c r="J143" s="18">
        <v>37343</v>
      </c>
      <c r="K143" s="33">
        <v>2475</v>
      </c>
      <c r="L143" s="70" t="s">
        <v>105</v>
      </c>
      <c r="M143" s="33" t="s">
        <v>117</v>
      </c>
      <c r="N143" s="50">
        <v>13.3</v>
      </c>
      <c r="O143" s="50">
        <v>14.2</v>
      </c>
      <c r="Q143" s="20"/>
      <c r="R143" s="82"/>
      <c r="T143" s="23" t="s">
        <v>187</v>
      </c>
    </row>
    <row r="144" spans="2:20" ht="12.75">
      <c r="B144" s="2"/>
      <c r="C144" s="68"/>
      <c r="D144" s="114"/>
      <c r="E144" s="37"/>
      <c r="F144" s="37"/>
      <c r="G144" s="37"/>
      <c r="H144" s="37"/>
      <c r="I144" s="54"/>
      <c r="J144" s="18">
        <v>37390</v>
      </c>
      <c r="K144" s="33">
        <v>2681</v>
      </c>
      <c r="L144" s="70" t="s">
        <v>112</v>
      </c>
      <c r="M144" s="46" t="s">
        <v>114</v>
      </c>
      <c r="N144" s="50">
        <v>13.8</v>
      </c>
      <c r="O144" s="50">
        <v>14.2</v>
      </c>
      <c r="Q144" s="20"/>
      <c r="R144" s="82"/>
      <c r="T144" s="23" t="s">
        <v>185</v>
      </c>
    </row>
    <row r="145" spans="2:20" ht="12.75">
      <c r="B145" s="2"/>
      <c r="C145" s="68"/>
      <c r="D145" s="114"/>
      <c r="E145" s="37"/>
      <c r="F145" s="37"/>
      <c r="G145" s="37"/>
      <c r="H145" s="37"/>
      <c r="I145" s="54"/>
      <c r="J145" s="18">
        <v>37491</v>
      </c>
      <c r="K145" s="33">
        <v>2887</v>
      </c>
      <c r="L145" s="70" t="s">
        <v>102</v>
      </c>
      <c r="M145" s="56" t="s">
        <v>115</v>
      </c>
      <c r="Q145" s="20"/>
      <c r="R145" s="82"/>
      <c r="T145" s="23" t="s">
        <v>186</v>
      </c>
    </row>
    <row r="146" spans="2:20" ht="13.5" thickBot="1">
      <c r="B146" s="142"/>
      <c r="C146" s="68"/>
      <c r="D146" s="114"/>
      <c r="E146" s="37"/>
      <c r="F146" s="37"/>
      <c r="G146" s="37"/>
      <c r="H146" s="37"/>
      <c r="I146" s="54"/>
      <c r="L146" s="52"/>
      <c r="M146" s="33" t="s">
        <v>116</v>
      </c>
      <c r="Q146" s="27"/>
      <c r="R146" s="81"/>
      <c r="S146" s="43"/>
      <c r="T146" s="43"/>
    </row>
    <row r="147" spans="1:20" ht="13.5" thickTop="1">
      <c r="A147" s="8">
        <v>2003</v>
      </c>
      <c r="B147" s="2">
        <v>4126926</v>
      </c>
      <c r="C147" s="69">
        <v>4126926</v>
      </c>
      <c r="D147" s="131">
        <v>2693559</v>
      </c>
      <c r="E147" s="57">
        <v>219913</v>
      </c>
      <c r="F147" s="57">
        <v>29770</v>
      </c>
      <c r="G147" s="57">
        <v>59828</v>
      </c>
      <c r="H147" s="57">
        <v>227759</v>
      </c>
      <c r="I147" s="132">
        <f>SUM(D147:H147)</f>
        <v>3230829</v>
      </c>
      <c r="J147" s="63">
        <v>37593</v>
      </c>
      <c r="K147" s="57">
        <v>825</v>
      </c>
      <c r="L147" s="70" t="s">
        <v>95</v>
      </c>
      <c r="M147" s="57" t="s">
        <v>118</v>
      </c>
      <c r="N147" s="59">
        <v>5.5</v>
      </c>
      <c r="O147" s="59">
        <v>7.9</v>
      </c>
      <c r="P147" s="57">
        <v>1400</v>
      </c>
      <c r="Q147" s="20">
        <v>394</v>
      </c>
      <c r="R147" s="82" t="s">
        <v>272</v>
      </c>
      <c r="T147" s="23" t="s">
        <v>188</v>
      </c>
    </row>
    <row r="148" spans="2:20" ht="12.75">
      <c r="B148" s="2"/>
      <c r="C148" s="68"/>
      <c r="D148" s="114"/>
      <c r="E148" s="37"/>
      <c r="F148" s="37"/>
      <c r="G148" s="37"/>
      <c r="H148" s="37"/>
      <c r="I148" s="54"/>
      <c r="J148" s="36">
        <v>37637</v>
      </c>
      <c r="K148" s="37">
        <v>1857</v>
      </c>
      <c r="L148" s="70" t="s">
        <v>97</v>
      </c>
      <c r="M148" s="37" t="s">
        <v>119</v>
      </c>
      <c r="N148" s="50">
        <v>11.8</v>
      </c>
      <c r="O148" s="50">
        <v>15</v>
      </c>
      <c r="Q148" s="20"/>
      <c r="R148" s="82"/>
      <c r="T148" s="23" t="s">
        <v>189</v>
      </c>
    </row>
    <row r="149" spans="2:20" ht="12.75">
      <c r="B149" s="2"/>
      <c r="C149" s="68"/>
      <c r="D149" s="114"/>
      <c r="E149" s="37"/>
      <c r="F149" s="37"/>
      <c r="G149" s="37"/>
      <c r="H149" s="37"/>
      <c r="I149" s="54"/>
      <c r="J149" s="36">
        <v>37706</v>
      </c>
      <c r="K149" s="33">
        <v>2063</v>
      </c>
      <c r="L149" s="70" t="s">
        <v>104</v>
      </c>
      <c r="M149" s="37" t="s">
        <v>120</v>
      </c>
      <c r="N149" s="50">
        <v>13.2</v>
      </c>
      <c r="O149" s="50">
        <v>14.3</v>
      </c>
      <c r="Q149" s="20"/>
      <c r="R149" s="82"/>
      <c r="T149" s="23" t="s">
        <v>190</v>
      </c>
    </row>
    <row r="150" spans="2:20" ht="12.75">
      <c r="B150" s="2"/>
      <c r="C150" s="68"/>
      <c r="D150" s="114"/>
      <c r="E150" s="37"/>
      <c r="F150" s="37"/>
      <c r="G150" s="37"/>
      <c r="H150" s="37"/>
      <c r="I150" s="54"/>
      <c r="J150" s="36">
        <v>37735</v>
      </c>
      <c r="K150" s="33">
        <v>2889</v>
      </c>
      <c r="L150" s="70" t="s">
        <v>102</v>
      </c>
      <c r="M150" s="37" t="s">
        <v>121</v>
      </c>
      <c r="N150" s="50">
        <v>15.5</v>
      </c>
      <c r="O150" s="50">
        <v>16.3</v>
      </c>
      <c r="Q150" s="20"/>
      <c r="R150" s="82"/>
      <c r="T150" s="23" t="s">
        <v>191</v>
      </c>
    </row>
    <row r="151" spans="2:20" ht="12.75">
      <c r="B151" s="2"/>
      <c r="C151" s="68"/>
      <c r="D151" s="114"/>
      <c r="E151" s="37"/>
      <c r="F151" s="37"/>
      <c r="G151" s="37"/>
      <c r="H151" s="37"/>
      <c r="I151" s="54"/>
      <c r="J151" s="36">
        <v>37757</v>
      </c>
      <c r="K151" s="33">
        <v>3714</v>
      </c>
      <c r="L151" s="70" t="s">
        <v>107</v>
      </c>
      <c r="M151" s="37" t="s">
        <v>122</v>
      </c>
      <c r="N151" s="50">
        <v>17.3</v>
      </c>
      <c r="O151" s="50">
        <v>17.9</v>
      </c>
      <c r="Q151" s="20"/>
      <c r="R151" s="82"/>
      <c r="T151" s="23" t="s">
        <v>192</v>
      </c>
    </row>
    <row r="152" spans="1:20" ht="13.5" thickBot="1">
      <c r="A152" s="60"/>
      <c r="B152" s="142"/>
      <c r="C152" s="68"/>
      <c r="D152" s="133"/>
      <c r="E152" s="34"/>
      <c r="F152" s="34"/>
      <c r="G152" s="34"/>
      <c r="H152" s="34"/>
      <c r="I152" s="52"/>
      <c r="J152" s="25"/>
      <c r="L152" s="76"/>
      <c r="M152" s="37"/>
      <c r="N152" s="53"/>
      <c r="O152" s="53"/>
      <c r="P152" s="34"/>
      <c r="Q152" s="79"/>
      <c r="R152" s="83"/>
      <c r="S152" s="43"/>
      <c r="T152" s="43"/>
    </row>
    <row r="153" spans="1:20" ht="13.5" thickTop="1">
      <c r="A153" s="156">
        <v>2004</v>
      </c>
      <c r="B153" s="144">
        <v>4127061</v>
      </c>
      <c r="C153" s="177">
        <v>4128811</v>
      </c>
      <c r="D153" s="152">
        <v>2137614</v>
      </c>
      <c r="E153" s="113">
        <v>439872</v>
      </c>
      <c r="F153" s="113">
        <v>17240</v>
      </c>
      <c r="G153" s="113">
        <v>218496</v>
      </c>
      <c r="H153" s="113">
        <v>306361</v>
      </c>
      <c r="I153" s="178">
        <f>SUM(D153:H153)</f>
        <v>3119583</v>
      </c>
      <c r="J153" s="36">
        <v>37956</v>
      </c>
      <c r="K153" s="58">
        <v>1445</v>
      </c>
      <c r="L153" s="70" t="s">
        <v>96</v>
      </c>
      <c r="M153" s="57" t="s">
        <v>232</v>
      </c>
      <c r="N153" s="50">
        <v>5.8</v>
      </c>
      <c r="O153" s="50">
        <v>8.2</v>
      </c>
      <c r="P153" s="33">
        <v>2284</v>
      </c>
      <c r="Q153" s="47">
        <v>653</v>
      </c>
      <c r="R153" s="84" t="s">
        <v>274</v>
      </c>
      <c r="S153" s="61"/>
      <c r="T153" s="23" t="s">
        <v>242</v>
      </c>
    </row>
    <row r="154" spans="2:20" ht="12.75">
      <c r="B154" s="2"/>
      <c r="C154" s="68"/>
      <c r="D154" s="114"/>
      <c r="E154" s="37"/>
      <c r="F154" s="37"/>
      <c r="G154" s="37"/>
      <c r="H154" s="37"/>
      <c r="I154" s="54"/>
      <c r="J154" s="36">
        <v>38001</v>
      </c>
      <c r="K154" s="33">
        <v>2060</v>
      </c>
      <c r="L154" s="70" t="s">
        <v>104</v>
      </c>
      <c r="M154" s="37" t="s">
        <v>233</v>
      </c>
      <c r="N154" s="50">
        <v>10.2</v>
      </c>
      <c r="O154" s="50">
        <v>12.9</v>
      </c>
      <c r="R154" s="85"/>
      <c r="S154" s="3"/>
      <c r="T154" s="23" t="s">
        <v>243</v>
      </c>
    </row>
    <row r="155" spans="2:20" ht="12.75">
      <c r="B155" s="2"/>
      <c r="C155" s="68"/>
      <c r="D155" s="114"/>
      <c r="E155" s="37"/>
      <c r="F155" s="37"/>
      <c r="G155" s="37"/>
      <c r="H155" s="37"/>
      <c r="I155" s="54"/>
      <c r="J155" s="36">
        <v>38047</v>
      </c>
      <c r="K155" s="33">
        <v>2680</v>
      </c>
      <c r="L155" s="70" t="s">
        <v>112</v>
      </c>
      <c r="M155" s="37" t="s">
        <v>234</v>
      </c>
      <c r="N155" s="50">
        <v>13.5</v>
      </c>
      <c r="O155" s="50">
        <v>15.1</v>
      </c>
      <c r="R155" s="85"/>
      <c r="S155" s="3"/>
      <c r="T155" s="23" t="s">
        <v>244</v>
      </c>
    </row>
    <row r="156" spans="2:20" ht="13.5" thickBot="1">
      <c r="B156" s="145"/>
      <c r="C156" s="68"/>
      <c r="D156" s="114"/>
      <c r="E156" s="37"/>
      <c r="F156" s="37"/>
      <c r="G156" s="37"/>
      <c r="H156" s="37"/>
      <c r="I156" s="54"/>
      <c r="L156" s="54"/>
      <c r="R156" s="85"/>
      <c r="S156" s="43"/>
      <c r="T156" s="43"/>
    </row>
    <row r="157" spans="1:20" ht="13.5" thickTop="1">
      <c r="A157" s="8">
        <v>2005</v>
      </c>
      <c r="B157" s="151">
        <v>4125686</v>
      </c>
      <c r="C157" s="69">
        <v>4125686</v>
      </c>
      <c r="D157" s="131">
        <v>2604261</v>
      </c>
      <c r="E157" s="57">
        <v>184720</v>
      </c>
      <c r="F157" s="57">
        <v>38275</v>
      </c>
      <c r="G157" s="57">
        <v>731083</v>
      </c>
      <c r="H157" s="57">
        <v>68668</v>
      </c>
      <c r="I157" s="132">
        <f>SUM(D157:H157)</f>
        <v>3627007</v>
      </c>
      <c r="J157" s="63">
        <v>38322</v>
      </c>
      <c r="K157" s="57">
        <v>1650</v>
      </c>
      <c r="L157" s="77" t="s">
        <v>100</v>
      </c>
      <c r="M157" s="57" t="s">
        <v>240</v>
      </c>
      <c r="N157" s="59">
        <v>7.1</v>
      </c>
      <c r="O157" s="59">
        <v>9.6</v>
      </c>
      <c r="P157" s="57">
        <v>1753</v>
      </c>
      <c r="Q157" s="61">
        <v>1005</v>
      </c>
      <c r="R157" s="86" t="s">
        <v>275</v>
      </c>
      <c r="S157" s="61"/>
      <c r="T157" s="61" t="s">
        <v>248</v>
      </c>
    </row>
    <row r="158" spans="2:20" ht="12.75">
      <c r="B158" s="145"/>
      <c r="C158" s="68"/>
      <c r="D158" s="114"/>
      <c r="E158" s="37"/>
      <c r="F158" s="37"/>
      <c r="G158" s="37"/>
      <c r="H158" s="37"/>
      <c r="I158" s="54"/>
      <c r="J158" s="18">
        <v>38366</v>
      </c>
      <c r="K158" s="33">
        <v>2480</v>
      </c>
      <c r="L158" s="70" t="s">
        <v>105</v>
      </c>
      <c r="M158" s="37" t="s">
        <v>241</v>
      </c>
      <c r="N158" s="50">
        <v>9.7</v>
      </c>
      <c r="O158" s="50">
        <v>12.1</v>
      </c>
      <c r="R158" s="85"/>
      <c r="S158" s="3"/>
      <c r="T158" s="23" t="s">
        <v>249</v>
      </c>
    </row>
    <row r="159" spans="2:20" ht="12.75">
      <c r="B159" s="145"/>
      <c r="C159" s="68"/>
      <c r="D159" s="114"/>
      <c r="E159" s="37"/>
      <c r="F159" s="37"/>
      <c r="G159" s="37"/>
      <c r="H159" s="37"/>
      <c r="I159" s="54"/>
      <c r="J159" s="18">
        <v>38443</v>
      </c>
      <c r="K159" s="33">
        <v>2890</v>
      </c>
      <c r="L159" s="70" t="s">
        <v>102</v>
      </c>
      <c r="M159" s="37" t="s">
        <v>245</v>
      </c>
      <c r="N159" s="50">
        <v>9.9</v>
      </c>
      <c r="O159" s="50">
        <v>11.3</v>
      </c>
      <c r="R159" s="85"/>
      <c r="S159" s="3"/>
      <c r="T159" s="23" t="s">
        <v>250</v>
      </c>
    </row>
    <row r="160" spans="2:20" ht="12.75">
      <c r="B160" s="145"/>
      <c r="C160" s="68"/>
      <c r="D160" s="114"/>
      <c r="E160" s="37"/>
      <c r="F160" s="37"/>
      <c r="G160" s="37"/>
      <c r="H160" s="37"/>
      <c r="I160" s="54"/>
      <c r="J160" s="18">
        <v>38463</v>
      </c>
      <c r="K160" s="62">
        <v>3300</v>
      </c>
      <c r="L160" s="70" t="s">
        <v>108</v>
      </c>
      <c r="M160" s="37" t="s">
        <v>246</v>
      </c>
      <c r="N160" s="50">
        <v>13.4</v>
      </c>
      <c r="O160" s="50">
        <v>14.1</v>
      </c>
      <c r="R160" s="85"/>
      <c r="S160" s="3"/>
      <c r="T160" s="23" t="s">
        <v>251</v>
      </c>
    </row>
    <row r="161" spans="2:20" ht="12.75">
      <c r="B161" s="145"/>
      <c r="C161" s="68"/>
      <c r="D161" s="114"/>
      <c r="E161" s="37"/>
      <c r="F161" s="37"/>
      <c r="G161" s="37"/>
      <c r="H161" s="37"/>
      <c r="I161" s="54"/>
      <c r="J161" s="18">
        <v>38499</v>
      </c>
      <c r="K161" s="33">
        <v>3710</v>
      </c>
      <c r="L161" s="70" t="s">
        <v>107</v>
      </c>
      <c r="M161" s="37" t="s">
        <v>247</v>
      </c>
      <c r="N161" s="50">
        <v>14.3</v>
      </c>
      <c r="O161" s="50">
        <v>14.8</v>
      </c>
      <c r="R161" s="85"/>
      <c r="S161" s="3"/>
      <c r="T161" s="23" t="s">
        <v>252</v>
      </c>
    </row>
    <row r="162" spans="1:20" ht="13.5" thickBot="1">
      <c r="A162" s="7"/>
      <c r="B162" s="146"/>
      <c r="C162" s="67"/>
      <c r="D162" s="133"/>
      <c r="E162" s="34"/>
      <c r="F162" s="34"/>
      <c r="G162" s="34"/>
      <c r="H162" s="34"/>
      <c r="I162" s="52"/>
      <c r="J162" s="34"/>
      <c r="K162" s="34"/>
      <c r="L162" s="52"/>
      <c r="M162" s="34"/>
      <c r="N162" s="53"/>
      <c r="O162" s="53"/>
      <c r="P162" s="34"/>
      <c r="Q162" s="43"/>
      <c r="R162" s="87"/>
      <c r="S162" s="43"/>
      <c r="T162" s="43"/>
    </row>
    <row r="163" spans="1:20" ht="13.5" thickTop="1">
      <c r="A163" s="8">
        <v>2006</v>
      </c>
      <c r="B163" s="151">
        <v>4126885</v>
      </c>
      <c r="C163" s="69">
        <v>4126831</v>
      </c>
      <c r="D163" s="114">
        <v>2756849</v>
      </c>
      <c r="E163" s="37">
        <v>182240</v>
      </c>
      <c r="F163" s="37">
        <v>34260</v>
      </c>
      <c r="G163" s="37">
        <v>621339</v>
      </c>
      <c r="H163" s="37">
        <v>96885</v>
      </c>
      <c r="I163" s="54">
        <f>SUM(D163:H163)</f>
        <v>3691573</v>
      </c>
      <c r="J163" s="63">
        <v>38678</v>
      </c>
      <c r="K163" s="57">
        <v>2270</v>
      </c>
      <c r="L163" s="70" t="s">
        <v>101</v>
      </c>
      <c r="M163" s="57" t="s">
        <v>253</v>
      </c>
      <c r="N163" s="59">
        <v>5.8</v>
      </c>
      <c r="O163" s="59">
        <v>8.3</v>
      </c>
      <c r="P163" s="57">
        <v>2877</v>
      </c>
      <c r="Q163" s="61">
        <v>925</v>
      </c>
      <c r="R163" s="86" t="s">
        <v>275</v>
      </c>
      <c r="S163" s="61"/>
      <c r="T163" s="61" t="s">
        <v>261</v>
      </c>
    </row>
    <row r="164" spans="2:20" ht="12.75">
      <c r="B164" s="145"/>
      <c r="C164" s="68"/>
      <c r="D164" s="114"/>
      <c r="E164" s="37"/>
      <c r="F164" s="37"/>
      <c r="G164" s="37"/>
      <c r="H164" s="37"/>
      <c r="I164" s="54"/>
      <c r="J164" s="18">
        <v>38700</v>
      </c>
      <c r="K164" s="33">
        <v>2680</v>
      </c>
      <c r="L164" s="70" t="s">
        <v>112</v>
      </c>
      <c r="M164" s="37" t="s">
        <v>234</v>
      </c>
      <c r="N164" s="50">
        <v>6.7</v>
      </c>
      <c r="O164" s="50">
        <v>8.9</v>
      </c>
      <c r="R164" s="85"/>
      <c r="S164" s="3"/>
      <c r="T164" s="3" t="s">
        <v>262</v>
      </c>
    </row>
    <row r="165" spans="2:20" ht="12.75">
      <c r="B165" s="145"/>
      <c r="C165" s="68"/>
      <c r="D165" s="114"/>
      <c r="E165" s="37"/>
      <c r="F165" s="37"/>
      <c r="G165" s="37"/>
      <c r="H165" s="37"/>
      <c r="I165" s="54"/>
      <c r="J165" s="18">
        <v>38734</v>
      </c>
      <c r="K165" s="33">
        <v>2890</v>
      </c>
      <c r="L165" s="70" t="s">
        <v>102</v>
      </c>
      <c r="M165" s="37" t="s">
        <v>245</v>
      </c>
      <c r="N165" s="50">
        <v>14.8</v>
      </c>
      <c r="O165" s="50">
        <v>16.8</v>
      </c>
      <c r="R165" s="85"/>
      <c r="S165" s="3"/>
      <c r="T165" s="3" t="s">
        <v>265</v>
      </c>
    </row>
    <row r="166" spans="2:20" ht="12.75">
      <c r="B166" s="145"/>
      <c r="C166" s="68"/>
      <c r="D166" s="114"/>
      <c r="E166" s="37"/>
      <c r="F166" s="37"/>
      <c r="G166" s="37"/>
      <c r="H166" s="37"/>
      <c r="I166" s="54"/>
      <c r="J166" s="18">
        <v>38799</v>
      </c>
      <c r="K166" s="33">
        <v>3300</v>
      </c>
      <c r="L166" s="70" t="s">
        <v>108</v>
      </c>
      <c r="M166" s="37" t="s">
        <v>246</v>
      </c>
      <c r="N166" s="50">
        <v>21.3</v>
      </c>
      <c r="O166" s="50">
        <v>22.8</v>
      </c>
      <c r="R166" s="85"/>
      <c r="S166" s="3"/>
      <c r="T166" s="3" t="s">
        <v>263</v>
      </c>
    </row>
    <row r="167" spans="2:20" ht="13.5" thickBot="1">
      <c r="B167" s="145"/>
      <c r="C167" s="68"/>
      <c r="D167" s="114"/>
      <c r="E167" s="37"/>
      <c r="F167" s="37"/>
      <c r="G167" s="37"/>
      <c r="H167" s="37"/>
      <c r="I167" s="54"/>
      <c r="J167" s="18">
        <v>38826</v>
      </c>
      <c r="K167" s="33">
        <v>4130</v>
      </c>
      <c r="L167" s="70" t="s">
        <v>254</v>
      </c>
      <c r="M167" s="37" t="s">
        <v>255</v>
      </c>
      <c r="N167" s="50">
        <v>25.2</v>
      </c>
      <c r="O167" s="50">
        <v>26</v>
      </c>
      <c r="R167" s="85"/>
      <c r="S167" s="3"/>
      <c r="T167" s="3" t="s">
        <v>264</v>
      </c>
    </row>
    <row r="168" spans="1:20" ht="13.5" thickTop="1">
      <c r="A168" s="8">
        <v>2007</v>
      </c>
      <c r="B168" s="151">
        <v>4129306</v>
      </c>
      <c r="C168" s="69">
        <v>4066854</v>
      </c>
      <c r="D168" s="131">
        <v>1969755</v>
      </c>
      <c r="E168" s="57">
        <v>94762</v>
      </c>
      <c r="F168" s="57">
        <v>16380</v>
      </c>
      <c r="G168" s="57">
        <v>309973</v>
      </c>
      <c r="H168" s="57">
        <v>621118</v>
      </c>
      <c r="I168" s="132">
        <f>SUM(D168:H168)</f>
        <v>3011988</v>
      </c>
      <c r="J168" s="63">
        <v>39051</v>
      </c>
      <c r="K168" s="57">
        <v>2466</v>
      </c>
      <c r="L168" s="77" t="s">
        <v>105</v>
      </c>
      <c r="M168" s="57" t="s">
        <v>266</v>
      </c>
      <c r="N168" s="59">
        <v>9.2</v>
      </c>
      <c r="O168" s="59">
        <v>9.5</v>
      </c>
      <c r="P168" s="57">
        <v>2833</v>
      </c>
      <c r="Q168" s="61">
        <v>911</v>
      </c>
      <c r="R168" s="86" t="s">
        <v>276</v>
      </c>
      <c r="S168" s="61"/>
      <c r="T168" s="61" t="s">
        <v>267</v>
      </c>
    </row>
    <row r="169" spans="1:20" ht="13.5" thickBot="1">
      <c r="A169" s="7"/>
      <c r="B169" s="146"/>
      <c r="C169" s="67"/>
      <c r="D169" s="133"/>
      <c r="E169" s="34"/>
      <c r="F169" s="34"/>
      <c r="G169" s="34"/>
      <c r="H169" s="34"/>
      <c r="I169" s="52"/>
      <c r="J169" s="34"/>
      <c r="K169" s="34"/>
      <c r="L169" s="52"/>
      <c r="M169" s="34"/>
      <c r="N169" s="53"/>
      <c r="O169" s="53"/>
      <c r="P169" s="34"/>
      <c r="Q169" s="43"/>
      <c r="R169" s="87"/>
      <c r="S169" s="43"/>
      <c r="T169" s="43"/>
    </row>
    <row r="170" spans="1:20" ht="13.5" thickTop="1">
      <c r="A170" s="8">
        <v>2008</v>
      </c>
      <c r="B170" s="151">
        <v>4165931</v>
      </c>
      <c r="C170" s="69">
        <v>4165931</v>
      </c>
      <c r="D170" s="114">
        <v>1124857</v>
      </c>
      <c r="E170" s="57">
        <v>110100</v>
      </c>
      <c r="F170" s="37">
        <v>3202</v>
      </c>
      <c r="G170" s="37">
        <v>2729</v>
      </c>
      <c r="H170" s="57">
        <v>693847</v>
      </c>
      <c r="I170" s="54">
        <f>SUM(D170:H170)</f>
        <v>1934735</v>
      </c>
      <c r="J170" s="63">
        <v>39407</v>
      </c>
      <c r="K170" s="57">
        <v>1039</v>
      </c>
      <c r="L170" s="70" t="s">
        <v>99</v>
      </c>
      <c r="M170" s="57" t="s">
        <v>268</v>
      </c>
      <c r="N170" s="59">
        <v>5.1</v>
      </c>
      <c r="O170" s="59">
        <v>8</v>
      </c>
      <c r="P170" s="57">
        <v>1568</v>
      </c>
      <c r="Q170" s="100">
        <v>445</v>
      </c>
      <c r="R170" s="101" t="s">
        <v>276</v>
      </c>
      <c r="S170" s="61"/>
      <c r="T170" s="61" t="s">
        <v>269</v>
      </c>
    </row>
    <row r="171" spans="2:20" ht="13.5" thickBot="1">
      <c r="B171" s="144"/>
      <c r="C171" s="68" t="s">
        <v>54</v>
      </c>
      <c r="D171" s="114"/>
      <c r="E171" s="37"/>
      <c r="F171" s="37"/>
      <c r="G171" s="37"/>
      <c r="H171" s="37"/>
      <c r="I171" s="54"/>
      <c r="J171" s="36">
        <v>39479</v>
      </c>
      <c r="K171" s="37">
        <v>1457</v>
      </c>
      <c r="L171" s="70" t="s">
        <v>96</v>
      </c>
      <c r="M171" s="37" t="s">
        <v>232</v>
      </c>
      <c r="N171" s="55">
        <v>8.2</v>
      </c>
      <c r="O171" s="55">
        <v>10</v>
      </c>
      <c r="P171" s="37"/>
      <c r="Q171" s="102"/>
      <c r="S171" s="3"/>
      <c r="T171" s="3" t="s">
        <v>270</v>
      </c>
    </row>
    <row r="172" spans="1:20" ht="13.5" thickTop="1">
      <c r="A172" s="8">
        <v>2009</v>
      </c>
      <c r="B172" s="151">
        <v>4166376</v>
      </c>
      <c r="C172" s="131">
        <v>4166376</v>
      </c>
      <c r="D172" s="131">
        <v>1051253</v>
      </c>
      <c r="E172" s="57">
        <v>179500</v>
      </c>
      <c r="F172" s="57">
        <v>2000</v>
      </c>
      <c r="G172" s="57">
        <v>6032</v>
      </c>
      <c r="H172" s="57">
        <v>577733</v>
      </c>
      <c r="I172" s="132">
        <f>SUM(D172:H172)</f>
        <v>1816518</v>
      </c>
      <c r="J172" s="63">
        <v>39750</v>
      </c>
      <c r="K172" s="57">
        <v>625</v>
      </c>
      <c r="L172" s="89" t="s">
        <v>277</v>
      </c>
      <c r="M172" s="90" t="s">
        <v>278</v>
      </c>
      <c r="N172" s="59">
        <v>5.1</v>
      </c>
      <c r="O172" s="59">
        <v>8.9</v>
      </c>
      <c r="P172" s="57">
        <v>1097</v>
      </c>
      <c r="Q172" s="100">
        <v>200</v>
      </c>
      <c r="R172" s="101" t="s">
        <v>274</v>
      </c>
      <c r="S172" s="61"/>
      <c r="T172" s="91" t="s">
        <v>279</v>
      </c>
    </row>
    <row r="173" spans="3:20" ht="12.75">
      <c r="C173" s="68"/>
      <c r="D173" s="114"/>
      <c r="E173" s="37"/>
      <c r="F173" s="37"/>
      <c r="G173" s="37"/>
      <c r="H173" s="37"/>
      <c r="I173" s="54"/>
      <c r="J173" s="36">
        <v>39890</v>
      </c>
      <c r="K173" s="33">
        <v>833</v>
      </c>
      <c r="L173" s="92" t="s">
        <v>95</v>
      </c>
      <c r="M173" s="93" t="s">
        <v>118</v>
      </c>
      <c r="N173" s="50">
        <v>7.7</v>
      </c>
      <c r="O173" s="50">
        <v>8.4</v>
      </c>
      <c r="Q173" s="102"/>
      <c r="S173" s="3"/>
      <c r="T173" s="99" t="s">
        <v>285</v>
      </c>
    </row>
    <row r="174" spans="3:20" ht="12.75">
      <c r="C174" s="68"/>
      <c r="D174" s="114"/>
      <c r="E174" s="37"/>
      <c r="F174" s="37"/>
      <c r="G174" s="37"/>
      <c r="H174" s="37"/>
      <c r="I174" s="54"/>
      <c r="J174" s="36">
        <v>39918</v>
      </c>
      <c r="K174" s="33">
        <v>1250</v>
      </c>
      <c r="L174" s="92" t="s">
        <v>109</v>
      </c>
      <c r="M174" s="93" t="s">
        <v>280</v>
      </c>
      <c r="N174" s="50">
        <v>10.8</v>
      </c>
      <c r="O174" s="50">
        <v>11.2</v>
      </c>
      <c r="Q174" s="102"/>
      <c r="S174" s="3"/>
      <c r="T174" s="99" t="s">
        <v>286</v>
      </c>
    </row>
    <row r="175" spans="3:20" ht="13.5" thickBot="1">
      <c r="C175" s="68"/>
      <c r="D175" s="114"/>
      <c r="E175" s="37"/>
      <c r="F175" s="37"/>
      <c r="G175" s="37"/>
      <c r="H175" s="37"/>
      <c r="I175" s="54"/>
      <c r="J175" s="36">
        <v>39953</v>
      </c>
      <c r="K175" s="33">
        <v>1667</v>
      </c>
      <c r="L175" s="92" t="s">
        <v>100</v>
      </c>
      <c r="M175" s="93" t="s">
        <v>240</v>
      </c>
      <c r="N175" s="50">
        <v>11</v>
      </c>
      <c r="O175" s="50">
        <v>11.3</v>
      </c>
      <c r="Q175" s="102"/>
      <c r="S175" s="3"/>
      <c r="T175" s="99" t="s">
        <v>287</v>
      </c>
    </row>
    <row r="176" spans="1:20" ht="13.5" thickTop="1">
      <c r="A176" s="8">
        <v>2010</v>
      </c>
      <c r="B176" s="148">
        <v>4146227</v>
      </c>
      <c r="C176" s="6">
        <v>4171996</v>
      </c>
      <c r="D176" s="131">
        <v>1653050</v>
      </c>
      <c r="E176" s="57">
        <v>263806</v>
      </c>
      <c r="F176" s="127">
        <v>11371</v>
      </c>
      <c r="G176" s="127">
        <v>7505</v>
      </c>
      <c r="H176" s="127">
        <v>595134</v>
      </c>
      <c r="I176" s="115">
        <f>D176+E176+F176+G176+H176</f>
        <v>2530866</v>
      </c>
      <c r="J176" s="63">
        <v>40147</v>
      </c>
      <c r="K176" s="57">
        <v>209</v>
      </c>
      <c r="L176" s="89" t="s">
        <v>283</v>
      </c>
      <c r="M176" s="98" t="s">
        <v>284</v>
      </c>
      <c r="N176" s="59">
        <v>5.1</v>
      </c>
      <c r="O176" s="59">
        <v>8.9</v>
      </c>
      <c r="P176" s="57">
        <v>1337</v>
      </c>
      <c r="Q176" s="100">
        <v>223</v>
      </c>
      <c r="R176" s="101" t="s">
        <v>274</v>
      </c>
      <c r="S176" s="61"/>
      <c r="T176" s="91" t="s">
        <v>288</v>
      </c>
    </row>
    <row r="177" spans="3:20" ht="12.75">
      <c r="C177" s="68"/>
      <c r="D177" s="157"/>
      <c r="E177" s="158"/>
      <c r="F177" s="158"/>
      <c r="G177" s="158"/>
      <c r="H177" s="158"/>
      <c r="I177" s="159"/>
      <c r="J177" s="36">
        <v>40232</v>
      </c>
      <c r="K177" s="33">
        <v>626</v>
      </c>
      <c r="L177" s="92" t="s">
        <v>282</v>
      </c>
      <c r="M177" s="93" t="s">
        <v>278</v>
      </c>
      <c r="N177" s="50">
        <v>8.2</v>
      </c>
      <c r="O177" s="50">
        <v>10.5</v>
      </c>
      <c r="Q177" s="102"/>
      <c r="S177" s="3"/>
      <c r="T177" s="99" t="s">
        <v>289</v>
      </c>
    </row>
    <row r="178" spans="3:20" ht="12.75">
      <c r="C178" s="68"/>
      <c r="D178" s="114"/>
      <c r="E178" s="37"/>
      <c r="F178" s="37"/>
      <c r="G178" s="37"/>
      <c r="H178" s="37"/>
      <c r="I178" s="54"/>
      <c r="J178" s="36">
        <v>40267</v>
      </c>
      <c r="K178" s="33">
        <v>834</v>
      </c>
      <c r="L178" s="92" t="s">
        <v>95</v>
      </c>
      <c r="M178" s="93" t="s">
        <v>118</v>
      </c>
      <c r="N178" s="50">
        <v>9.2</v>
      </c>
      <c r="O178" s="50">
        <v>11</v>
      </c>
      <c r="Q178" s="102"/>
      <c r="S178" s="3"/>
      <c r="T178" s="99" t="s">
        <v>290</v>
      </c>
    </row>
    <row r="179" spans="3:20" ht="12.75">
      <c r="C179" s="68"/>
      <c r="D179" s="114"/>
      <c r="E179" s="37"/>
      <c r="F179" s="37"/>
      <c r="G179" s="37"/>
      <c r="H179" s="37"/>
      <c r="I179" s="54"/>
      <c r="J179" s="36">
        <v>40290</v>
      </c>
      <c r="K179" s="37">
        <v>1252</v>
      </c>
      <c r="L179" s="92" t="s">
        <v>109</v>
      </c>
      <c r="M179" s="93" t="s">
        <v>280</v>
      </c>
      <c r="N179" s="111" t="s">
        <v>54</v>
      </c>
      <c r="O179" s="111" t="s">
        <v>54</v>
      </c>
      <c r="P179" s="37"/>
      <c r="Q179" s="3"/>
      <c r="R179" s="85"/>
      <c r="S179" s="3"/>
      <c r="T179" s="99" t="s">
        <v>291</v>
      </c>
    </row>
    <row r="180" spans="3:20" ht="12.75">
      <c r="C180" s="68"/>
      <c r="D180" s="114"/>
      <c r="E180" s="37"/>
      <c r="F180" s="37"/>
      <c r="G180" s="37"/>
      <c r="H180" s="37"/>
      <c r="I180" s="54"/>
      <c r="J180" s="36">
        <v>40301</v>
      </c>
      <c r="K180" s="37">
        <v>1669</v>
      </c>
      <c r="L180" s="92" t="s">
        <v>100</v>
      </c>
      <c r="M180" s="93" t="s">
        <v>240</v>
      </c>
      <c r="N180" s="111" t="s">
        <v>54</v>
      </c>
      <c r="O180" s="111" t="s">
        <v>54</v>
      </c>
      <c r="P180" s="37"/>
      <c r="Q180" s="3"/>
      <c r="R180" s="85"/>
      <c r="S180" s="3"/>
      <c r="T180" s="99" t="s">
        <v>292</v>
      </c>
    </row>
    <row r="181" spans="3:20" ht="12.75">
      <c r="C181" s="68"/>
      <c r="D181" s="114"/>
      <c r="E181" s="37"/>
      <c r="F181" s="37"/>
      <c r="G181" s="37"/>
      <c r="H181" s="37"/>
      <c r="I181" s="54"/>
      <c r="J181" s="36">
        <v>40318</v>
      </c>
      <c r="K181" s="37">
        <v>1877</v>
      </c>
      <c r="L181" s="92" t="s">
        <v>97</v>
      </c>
      <c r="M181" s="93" t="s">
        <v>293</v>
      </c>
      <c r="N181" s="111"/>
      <c r="O181" s="111"/>
      <c r="P181" s="37"/>
      <c r="Q181" s="3"/>
      <c r="R181" s="85"/>
      <c r="S181" s="3"/>
      <c r="T181" s="170" t="s">
        <v>294</v>
      </c>
    </row>
    <row r="182" spans="1:20" ht="13.5" thickBot="1">
      <c r="A182" s="103"/>
      <c r="B182" s="149"/>
      <c r="C182" s="104"/>
      <c r="D182" s="133"/>
      <c r="E182" s="34"/>
      <c r="F182" s="34"/>
      <c r="G182" s="34"/>
      <c r="H182" s="34"/>
      <c r="I182" s="52"/>
      <c r="J182" s="118">
        <v>40351</v>
      </c>
      <c r="K182" s="105">
        <v>2086</v>
      </c>
      <c r="L182" s="106" t="s">
        <v>104</v>
      </c>
      <c r="M182" s="107" t="s">
        <v>65</v>
      </c>
      <c r="N182" s="110" t="s">
        <v>54</v>
      </c>
      <c r="O182" s="110" t="s">
        <v>54</v>
      </c>
      <c r="P182" s="105"/>
      <c r="Q182" s="108"/>
      <c r="R182" s="109"/>
      <c r="S182" s="108"/>
      <c r="T182" s="171" t="s">
        <v>326</v>
      </c>
    </row>
    <row r="183" spans="1:20" ht="13.5" thickTop="1">
      <c r="A183" s="8">
        <v>2011</v>
      </c>
      <c r="B183" s="148">
        <v>4172126</v>
      </c>
      <c r="C183" s="6">
        <v>4172126</v>
      </c>
      <c r="D183" s="114">
        <v>2548198</v>
      </c>
      <c r="E183" s="37">
        <v>268313</v>
      </c>
      <c r="F183" s="37">
        <v>31061</v>
      </c>
      <c r="G183" s="37">
        <v>420691</v>
      </c>
      <c r="H183" s="37">
        <v>329351</v>
      </c>
      <c r="I183" s="54">
        <f>D183+E183+F183+G183+H183</f>
        <v>3597614</v>
      </c>
      <c r="J183" s="63">
        <v>40504</v>
      </c>
      <c r="K183" s="57">
        <v>1043</v>
      </c>
      <c r="L183" s="89" t="s">
        <v>295</v>
      </c>
      <c r="M183" s="98" t="s">
        <v>268</v>
      </c>
      <c r="N183" s="59"/>
      <c r="O183" s="59"/>
      <c r="P183" s="57"/>
      <c r="Q183" s="100"/>
      <c r="R183" s="101" t="s">
        <v>275</v>
      </c>
      <c r="S183" s="61"/>
      <c r="T183" s="91" t="s">
        <v>296</v>
      </c>
    </row>
    <row r="184" spans="3:20" ht="12.75">
      <c r="C184" s="68"/>
      <c r="D184" s="160"/>
      <c r="E184" s="161"/>
      <c r="F184" s="161"/>
      <c r="G184" s="161"/>
      <c r="H184" s="161"/>
      <c r="I184" s="162"/>
      <c r="J184" s="36">
        <v>40528</v>
      </c>
      <c r="K184" s="33">
        <v>2086</v>
      </c>
      <c r="L184" s="92" t="s">
        <v>298</v>
      </c>
      <c r="M184" s="93" t="s">
        <v>299</v>
      </c>
      <c r="Q184" s="102"/>
      <c r="S184" s="3"/>
      <c r="T184" s="99" t="s">
        <v>297</v>
      </c>
    </row>
    <row r="185" spans="3:20" ht="12.75">
      <c r="C185" s="68"/>
      <c r="D185" s="114"/>
      <c r="E185" s="37"/>
      <c r="F185" s="37"/>
      <c r="G185" s="37"/>
      <c r="H185" s="37"/>
      <c r="I185" s="54"/>
      <c r="J185" s="36">
        <v>40563</v>
      </c>
      <c r="K185" s="33">
        <v>2503</v>
      </c>
      <c r="L185" s="92" t="s">
        <v>105</v>
      </c>
      <c r="M185" s="93" t="s">
        <v>266</v>
      </c>
      <c r="Q185" s="102"/>
      <c r="S185" s="3"/>
      <c r="T185" s="99" t="s">
        <v>300</v>
      </c>
    </row>
    <row r="186" spans="3:20" ht="12.75">
      <c r="C186" s="68"/>
      <c r="D186" s="114"/>
      <c r="E186" s="37"/>
      <c r="F186" s="37"/>
      <c r="G186" s="37"/>
      <c r="H186" s="37"/>
      <c r="I186" s="54"/>
      <c r="J186" s="36">
        <v>40617</v>
      </c>
      <c r="K186" s="37">
        <v>2921</v>
      </c>
      <c r="L186" s="92" t="s">
        <v>102</v>
      </c>
      <c r="M186" s="93" t="s">
        <v>301</v>
      </c>
      <c r="N186" s="111" t="s">
        <v>54</v>
      </c>
      <c r="O186" s="111" t="s">
        <v>54</v>
      </c>
      <c r="P186" s="37"/>
      <c r="Q186" s="3"/>
      <c r="R186" s="85"/>
      <c r="S186" s="3"/>
      <c r="T186" s="99" t="s">
        <v>302</v>
      </c>
    </row>
    <row r="187" spans="1:20" ht="13.5" thickBot="1">
      <c r="A187" s="7"/>
      <c r="B187" s="153"/>
      <c r="C187" s="67"/>
      <c r="D187" s="133"/>
      <c r="E187" s="34"/>
      <c r="F187" s="34"/>
      <c r="G187" s="34"/>
      <c r="H187" s="34"/>
      <c r="I187" s="52"/>
      <c r="J187" s="25">
        <v>40653</v>
      </c>
      <c r="K187" s="34">
        <v>3338</v>
      </c>
      <c r="L187" s="154" t="s">
        <v>108</v>
      </c>
      <c r="M187" s="155" t="s">
        <v>303</v>
      </c>
      <c r="N187" s="53"/>
      <c r="O187" s="53"/>
      <c r="P187" s="34"/>
      <c r="Q187" s="43"/>
      <c r="R187" s="109"/>
      <c r="S187" s="43"/>
      <c r="T187" s="43"/>
    </row>
    <row r="188" spans="1:20" ht="13.5" thickTop="1">
      <c r="A188" s="8">
        <v>2012</v>
      </c>
      <c r="B188" s="148">
        <v>4172256</v>
      </c>
      <c r="C188" s="6">
        <v>4172256</v>
      </c>
      <c r="D188" s="114">
        <v>2169979</v>
      </c>
      <c r="E188" s="37">
        <v>380980</v>
      </c>
      <c r="F188" s="37">
        <v>7740</v>
      </c>
      <c r="G188" s="37"/>
      <c r="H188" s="37">
        <v>277401</v>
      </c>
      <c r="I188" s="54">
        <f>D188+E188+F188+G188+H188</f>
        <v>2836100</v>
      </c>
      <c r="J188" s="63">
        <v>40865</v>
      </c>
      <c r="K188" s="57">
        <v>2503</v>
      </c>
      <c r="L188" s="89" t="s">
        <v>311</v>
      </c>
      <c r="M188" s="98" t="s">
        <v>266</v>
      </c>
      <c r="N188" s="59"/>
      <c r="O188" s="59"/>
      <c r="P188" s="57"/>
      <c r="Q188" s="100"/>
      <c r="R188" s="101"/>
      <c r="S188" s="61"/>
      <c r="T188" s="91" t="s">
        <v>312</v>
      </c>
    </row>
    <row r="189" spans="3:20" ht="12.75">
      <c r="C189" s="68"/>
      <c r="I189" s="54"/>
      <c r="J189" s="36">
        <v>40960</v>
      </c>
      <c r="K189" s="33">
        <v>2086</v>
      </c>
      <c r="L189" s="92" t="s">
        <v>298</v>
      </c>
      <c r="M189" s="93" t="s">
        <v>299</v>
      </c>
      <c r="Q189" s="102"/>
      <c r="S189" s="3"/>
      <c r="T189" s="99" t="s">
        <v>313</v>
      </c>
    </row>
    <row r="190" spans="3:20" ht="12.75">
      <c r="C190" s="68"/>
      <c r="D190" s="179"/>
      <c r="E190" s="180"/>
      <c r="F190" s="180"/>
      <c r="G190" s="180"/>
      <c r="H190" s="180"/>
      <c r="I190" s="181"/>
      <c r="J190" s="36">
        <v>41015</v>
      </c>
      <c r="K190" s="33">
        <v>2503</v>
      </c>
      <c r="L190" s="92" t="s">
        <v>105</v>
      </c>
      <c r="M190" s="93" t="s">
        <v>266</v>
      </c>
      <c r="Q190" s="102"/>
      <c r="S190" s="3"/>
      <c r="T190" s="99" t="s">
        <v>310</v>
      </c>
    </row>
    <row r="191" spans="3:20" ht="13.5" thickBot="1">
      <c r="C191" s="68"/>
      <c r="D191" s="182"/>
      <c r="E191" s="183"/>
      <c r="F191" s="183"/>
      <c r="G191" s="183"/>
      <c r="H191" s="183"/>
      <c r="I191" s="74"/>
      <c r="J191" s="36">
        <v>41052</v>
      </c>
      <c r="K191" s="33">
        <v>2712</v>
      </c>
      <c r="L191" s="92" t="s">
        <v>112</v>
      </c>
      <c r="M191" s="93" t="s">
        <v>315</v>
      </c>
      <c r="R191" s="109"/>
      <c r="S191" s="3"/>
      <c r="T191" s="99" t="s">
        <v>314</v>
      </c>
    </row>
    <row r="192" spans="1:20" ht="13.5" thickTop="1">
      <c r="A192" s="8">
        <v>2013</v>
      </c>
      <c r="B192" s="148">
        <v>4172396</v>
      </c>
      <c r="C192" s="6">
        <v>4172396</v>
      </c>
      <c r="D192" s="114">
        <v>1171136</v>
      </c>
      <c r="E192" s="37">
        <v>350555</v>
      </c>
      <c r="F192" s="37">
        <v>98732</v>
      </c>
      <c r="G192" s="37">
        <v>0</v>
      </c>
      <c r="H192" s="37">
        <v>482807</v>
      </c>
      <c r="I192" s="54">
        <f>D192+E192+F192+G192+H192</f>
        <v>2103230</v>
      </c>
      <c r="J192" s="167">
        <v>41242</v>
      </c>
      <c r="K192" s="57">
        <v>1252</v>
      </c>
      <c r="L192" s="89" t="s">
        <v>320</v>
      </c>
      <c r="M192" s="98" t="s">
        <v>280</v>
      </c>
      <c r="N192" s="59"/>
      <c r="O192" s="59"/>
      <c r="P192" s="57"/>
      <c r="Q192" s="100"/>
      <c r="R192" s="101"/>
      <c r="S192" s="61"/>
      <c r="T192" s="91" t="s">
        <v>319</v>
      </c>
    </row>
    <row r="193" spans="2:20" ht="12.75">
      <c r="B193" s="168"/>
      <c r="C193" s="169"/>
      <c r="D193" s="114"/>
      <c r="E193" s="37"/>
      <c r="F193" s="37"/>
      <c r="G193" s="37"/>
      <c r="H193" s="37"/>
      <c r="I193" s="54"/>
      <c r="J193" s="48">
        <v>41264</v>
      </c>
      <c r="K193" s="37">
        <v>1669</v>
      </c>
      <c r="L193" s="92" t="s">
        <v>318</v>
      </c>
      <c r="M193" s="93" t="s">
        <v>240</v>
      </c>
      <c r="N193" s="55"/>
      <c r="O193" s="55"/>
      <c r="P193" s="37"/>
      <c r="Q193" s="102"/>
      <c r="S193" s="3"/>
      <c r="T193" s="99" t="s">
        <v>317</v>
      </c>
    </row>
    <row r="194" spans="3:20" ht="13.5" thickBot="1">
      <c r="C194" s="68"/>
      <c r="D194" s="184"/>
      <c r="E194" s="183"/>
      <c r="F194" s="183"/>
      <c r="G194" s="183"/>
      <c r="H194" s="183"/>
      <c r="I194" s="74"/>
      <c r="J194" s="36">
        <v>41355</v>
      </c>
      <c r="K194" s="33">
        <v>1460</v>
      </c>
      <c r="L194" s="92" t="s">
        <v>321</v>
      </c>
      <c r="M194" s="93" t="s">
        <v>232</v>
      </c>
      <c r="R194" s="109"/>
      <c r="S194" s="3"/>
      <c r="T194" s="170" t="s">
        <v>327</v>
      </c>
    </row>
    <row r="195" spans="1:20" ht="14.25" thickBot="1" thickTop="1">
      <c r="A195" s="8">
        <v>2014</v>
      </c>
      <c r="B195" s="148">
        <v>4172536</v>
      </c>
      <c r="C195" s="6">
        <v>4172536</v>
      </c>
      <c r="D195" s="114">
        <v>94817</v>
      </c>
      <c r="E195" s="37">
        <v>383931</v>
      </c>
      <c r="F195" s="37">
        <v>750</v>
      </c>
      <c r="G195" s="37">
        <v>1144</v>
      </c>
      <c r="H195" s="37">
        <v>703469</v>
      </c>
      <c r="I195" s="54">
        <f>D195+E195+F195+G195+H195</f>
        <v>1184111</v>
      </c>
      <c r="J195" s="167">
        <v>41597</v>
      </c>
      <c r="K195" s="57">
        <v>208</v>
      </c>
      <c r="L195" s="89" t="s">
        <v>283</v>
      </c>
      <c r="M195" s="98" t="s">
        <v>284</v>
      </c>
      <c r="N195" s="59"/>
      <c r="O195" s="59"/>
      <c r="P195" s="57"/>
      <c r="Q195" s="100"/>
      <c r="R195" s="101"/>
      <c r="S195" s="61"/>
      <c r="T195" s="91" t="s">
        <v>323</v>
      </c>
    </row>
    <row r="196" spans="3:20" ht="14.25" thickBot="1" thickTop="1">
      <c r="C196" s="68"/>
      <c r="D196" s="114"/>
      <c r="E196" s="37"/>
      <c r="F196" s="37"/>
      <c r="G196" s="37"/>
      <c r="H196" s="37"/>
      <c r="I196" s="54"/>
      <c r="J196" s="48">
        <v>41670</v>
      </c>
      <c r="K196" s="37">
        <v>0</v>
      </c>
      <c r="L196" s="92" t="s">
        <v>283</v>
      </c>
      <c r="M196" s="93" t="s">
        <v>322</v>
      </c>
      <c r="R196" s="85"/>
      <c r="S196" s="3"/>
      <c r="T196" s="91" t="s">
        <v>324</v>
      </c>
    </row>
    <row r="197" spans="4:20" ht="14.25" thickBot="1" thickTop="1">
      <c r="D197" s="184"/>
      <c r="E197" s="183"/>
      <c r="F197" s="183"/>
      <c r="G197" s="183"/>
      <c r="H197" s="183"/>
      <c r="I197" s="74"/>
      <c r="J197" s="36">
        <v>41747</v>
      </c>
      <c r="K197" s="33">
        <v>208</v>
      </c>
      <c r="L197" s="92" t="s">
        <v>283</v>
      </c>
      <c r="M197" s="93" t="s">
        <v>284</v>
      </c>
      <c r="S197" s="3"/>
      <c r="T197" s="91" t="s">
        <v>325</v>
      </c>
    </row>
    <row r="198" spans="1:19" ht="13.5" thickTop="1">
      <c r="A198" s="8">
        <v>2015</v>
      </c>
      <c r="B198" s="148">
        <v>4172686</v>
      </c>
      <c r="C198" s="6">
        <v>4172686</v>
      </c>
      <c r="D198" s="114"/>
      <c r="E198" s="37"/>
      <c r="F198" s="37"/>
      <c r="G198" s="37"/>
      <c r="H198" s="37"/>
      <c r="I198" s="54"/>
      <c r="J198" s="167">
        <v>41974</v>
      </c>
      <c r="K198" s="57">
        <v>418.52</v>
      </c>
      <c r="L198" s="89" t="s">
        <v>328</v>
      </c>
      <c r="M198" s="98" t="s">
        <v>329</v>
      </c>
      <c r="S198" s="3"/>
    </row>
    <row r="199" spans="3:19" ht="12.75">
      <c r="C199" s="68"/>
      <c r="D199" s="114"/>
      <c r="E199" s="37"/>
      <c r="F199" s="37"/>
      <c r="G199" s="37"/>
      <c r="H199" s="37"/>
      <c r="I199" s="54"/>
      <c r="J199" s="48">
        <v>42019</v>
      </c>
      <c r="K199" s="37">
        <v>635.759</v>
      </c>
      <c r="L199" s="92" t="s">
        <v>282</v>
      </c>
      <c r="M199" s="93" t="s">
        <v>278</v>
      </c>
      <c r="S199" s="3"/>
    </row>
    <row r="200" spans="1:19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3"/>
      <c r="S200" s="3"/>
    </row>
    <row r="201" ht="12.75">
      <c r="S201" s="3"/>
    </row>
    <row r="202" ht="12.75">
      <c r="S202" s="3"/>
    </row>
    <row r="203" ht="12.75">
      <c r="S203" s="3"/>
    </row>
    <row r="204" ht="12.75">
      <c r="S204" s="3"/>
    </row>
    <row r="205" ht="13.5" thickBot="1">
      <c r="S205" s="3"/>
    </row>
    <row r="206" spans="12:23" ht="14.25" thickBot="1" thickTop="1">
      <c r="L206" s="1"/>
      <c r="M206" s="139" t="s">
        <v>257</v>
      </c>
      <c r="N206" s="94" t="s">
        <v>0</v>
      </c>
      <c r="O206" s="172" t="s">
        <v>309</v>
      </c>
      <c r="P206" s="173"/>
      <c r="Q206" s="173"/>
      <c r="R206" s="173"/>
      <c r="S206" s="173"/>
      <c r="T206" s="174"/>
      <c r="U206" s="10" t="s">
        <v>1</v>
      </c>
      <c r="V206" s="10"/>
      <c r="W206" s="11"/>
    </row>
    <row r="207" spans="12:23" ht="13.5" thickTop="1">
      <c r="L207" s="120" t="s">
        <v>4</v>
      </c>
      <c r="M207" s="140" t="s">
        <v>256</v>
      </c>
      <c r="N207" s="121" t="s">
        <v>256</v>
      </c>
      <c r="O207" s="175" t="s">
        <v>256</v>
      </c>
      <c r="P207" s="176" t="s">
        <v>304</v>
      </c>
      <c r="Q207" s="175" t="s">
        <v>305</v>
      </c>
      <c r="R207" s="175" t="s">
        <v>306</v>
      </c>
      <c r="S207" s="175" t="s">
        <v>307</v>
      </c>
      <c r="T207" s="175" t="s">
        <v>308</v>
      </c>
      <c r="U207" s="122" t="s">
        <v>5</v>
      </c>
      <c r="V207" s="122" t="s">
        <v>256</v>
      </c>
      <c r="W207" s="123" t="s">
        <v>81</v>
      </c>
    </row>
    <row r="208" spans="12:23" ht="12.75">
      <c r="L208" s="1">
        <v>1962</v>
      </c>
      <c r="M208" s="137">
        <v>0</v>
      </c>
      <c r="N208" s="64"/>
      <c r="O208" s="116">
        <v>0</v>
      </c>
      <c r="P208" s="30">
        <v>0</v>
      </c>
      <c r="Q208" s="30">
        <v>0</v>
      </c>
      <c r="R208" s="30">
        <v>0</v>
      </c>
      <c r="S208" s="30">
        <v>8906</v>
      </c>
      <c r="T208" s="119">
        <f>SUM(O208:S208)</f>
        <v>8906</v>
      </c>
      <c r="U208" s="18"/>
      <c r="V208" s="19"/>
      <c r="W208" s="70"/>
    </row>
    <row r="209" spans="12:23" ht="13.5" thickBot="1">
      <c r="L209" s="7"/>
      <c r="M209" s="141"/>
      <c r="N209" s="65"/>
      <c r="O209" s="116"/>
      <c r="P209" s="30"/>
      <c r="Q209" s="30"/>
      <c r="R209" s="30"/>
      <c r="S209" s="30"/>
      <c r="T209" s="119"/>
      <c r="U209" s="25"/>
      <c r="V209" s="24"/>
      <c r="W209" s="71"/>
    </row>
    <row r="210" spans="12:23" ht="13.5" thickTop="1">
      <c r="L210" s="1">
        <v>1963</v>
      </c>
      <c r="M210" s="137">
        <v>0</v>
      </c>
      <c r="N210" s="64"/>
      <c r="O210" s="128">
        <v>0</v>
      </c>
      <c r="P210" s="129">
        <v>0</v>
      </c>
      <c r="Q210" s="129">
        <v>0</v>
      </c>
      <c r="R210" s="129">
        <v>0</v>
      </c>
      <c r="S210" s="129">
        <v>12645</v>
      </c>
      <c r="T210" s="130">
        <f>SUM(O210:S210)</f>
        <v>12645</v>
      </c>
      <c r="U210" s="18"/>
      <c r="V210" s="19"/>
      <c r="W210" s="70"/>
    </row>
    <row r="211" spans="12:23" ht="13.5" thickBot="1">
      <c r="L211" s="7"/>
      <c r="M211" s="141"/>
      <c r="N211" s="65"/>
      <c r="O211" s="135"/>
      <c r="P211" s="24"/>
      <c r="Q211" s="24"/>
      <c r="R211" s="24"/>
      <c r="S211" s="24"/>
      <c r="T211" s="134"/>
      <c r="U211" s="25"/>
      <c r="V211" s="24"/>
      <c r="W211" s="71"/>
    </row>
    <row r="212" spans="12:23" ht="13.5" thickTop="1">
      <c r="L212" s="1">
        <v>1964</v>
      </c>
      <c r="M212" s="137">
        <v>0</v>
      </c>
      <c r="N212" s="64"/>
      <c r="O212" s="116">
        <v>0</v>
      </c>
      <c r="P212" s="30">
        <v>0</v>
      </c>
      <c r="Q212" s="30">
        <v>0</v>
      </c>
      <c r="R212" s="30">
        <v>0</v>
      </c>
      <c r="S212" s="30">
        <v>20873</v>
      </c>
      <c r="T212" s="119">
        <f>SUM(O212:S212)</f>
        <v>20873</v>
      </c>
      <c r="U212" s="18"/>
      <c r="V212" s="19"/>
      <c r="W212" s="70"/>
    </row>
    <row r="213" spans="12:23" ht="13.5" thickBot="1">
      <c r="L213" s="7"/>
      <c r="M213" s="141"/>
      <c r="N213" s="65"/>
      <c r="O213" s="116"/>
      <c r="P213" s="30"/>
      <c r="Q213" s="30"/>
      <c r="R213" s="30"/>
      <c r="S213" s="30"/>
      <c r="T213" s="119"/>
      <c r="U213" s="25"/>
      <c r="V213" s="24"/>
      <c r="W213" s="71"/>
    </row>
    <row r="214" spans="12:23" ht="13.5" thickTop="1">
      <c r="L214" s="1">
        <v>1965</v>
      </c>
      <c r="M214" s="137">
        <v>0</v>
      </c>
      <c r="N214" s="64"/>
      <c r="O214" s="128">
        <v>0</v>
      </c>
      <c r="P214" s="129">
        <v>0</v>
      </c>
      <c r="Q214" s="129">
        <v>0</v>
      </c>
      <c r="R214" s="129">
        <v>0</v>
      </c>
      <c r="S214" s="129">
        <v>34026</v>
      </c>
      <c r="T214" s="130">
        <f>SUM(O214:S214)</f>
        <v>34026</v>
      </c>
      <c r="U214" s="18"/>
      <c r="V214" s="19"/>
      <c r="W214" s="70"/>
    </row>
    <row r="215" spans="12:23" ht="13.5" thickBot="1">
      <c r="L215" s="7"/>
      <c r="M215" s="141"/>
      <c r="N215" s="65"/>
      <c r="O215" s="135"/>
      <c r="P215" s="24"/>
      <c r="Q215" s="24"/>
      <c r="R215" s="24"/>
      <c r="S215" s="24"/>
      <c r="T215" s="134"/>
      <c r="U215" s="25"/>
      <c r="V215" s="24"/>
      <c r="W215" s="71"/>
    </row>
    <row r="216" spans="12:23" ht="13.5" thickTop="1">
      <c r="L216" s="1">
        <v>1966</v>
      </c>
      <c r="M216" s="137">
        <v>0</v>
      </c>
      <c r="N216" s="64"/>
      <c r="O216" s="128">
        <v>0</v>
      </c>
      <c r="P216" s="129">
        <v>0</v>
      </c>
      <c r="Q216" s="129">
        <v>0</v>
      </c>
      <c r="R216" s="129">
        <v>0</v>
      </c>
      <c r="S216" s="129">
        <v>54913</v>
      </c>
      <c r="T216" s="130">
        <f>SUM(O216:S216)</f>
        <v>54913</v>
      </c>
      <c r="U216" s="18"/>
      <c r="V216" s="19"/>
      <c r="W216" s="70"/>
    </row>
    <row r="217" spans="12:23" ht="13.5" thickBot="1">
      <c r="L217" s="7"/>
      <c r="M217" s="141"/>
      <c r="N217" s="65"/>
      <c r="O217" s="135"/>
      <c r="P217" s="24"/>
      <c r="Q217" s="24"/>
      <c r="R217" s="24"/>
      <c r="S217" s="24"/>
      <c r="T217" s="134"/>
      <c r="U217" s="25"/>
      <c r="V217" s="24"/>
      <c r="W217" s="71"/>
    </row>
    <row r="218" spans="12:23" ht="13.5" thickTop="1">
      <c r="L218" s="1">
        <v>1967</v>
      </c>
      <c r="M218" s="138">
        <v>11538</v>
      </c>
      <c r="N218" s="64"/>
      <c r="O218" s="116">
        <v>11538</v>
      </c>
      <c r="P218" s="30">
        <v>0</v>
      </c>
      <c r="Q218" s="30">
        <v>0</v>
      </c>
      <c r="R218" s="30">
        <v>0</v>
      </c>
      <c r="S218" s="30">
        <v>45225</v>
      </c>
      <c r="T218" s="119">
        <f>SUM(O218:S218)</f>
        <v>56763</v>
      </c>
      <c r="U218" s="18"/>
      <c r="V218" s="19"/>
      <c r="W218" s="70"/>
    </row>
    <row r="219" spans="12:23" ht="13.5" thickBot="1">
      <c r="L219" s="7"/>
      <c r="M219" s="141"/>
      <c r="N219" s="65"/>
      <c r="O219" s="116"/>
      <c r="P219" s="30"/>
      <c r="Q219" s="30"/>
      <c r="R219" s="30"/>
      <c r="S219" s="30"/>
      <c r="T219" s="119"/>
      <c r="U219" s="25"/>
      <c r="V219" s="24"/>
      <c r="W219" s="71"/>
    </row>
    <row r="220" spans="12:23" ht="13.5" thickTop="1">
      <c r="L220" s="1">
        <v>1968</v>
      </c>
      <c r="M220" s="138">
        <v>191500</v>
      </c>
      <c r="N220" s="64">
        <v>191500</v>
      </c>
      <c r="O220" s="128">
        <v>171709</v>
      </c>
      <c r="P220" s="129">
        <v>0</v>
      </c>
      <c r="Q220" s="129">
        <v>0</v>
      </c>
      <c r="R220" s="129">
        <v>121534</v>
      </c>
      <c r="S220" s="129">
        <v>1214</v>
      </c>
      <c r="T220" s="130">
        <f>SUM(O220:S220)</f>
        <v>294457</v>
      </c>
      <c r="U220" s="29" t="s">
        <v>201</v>
      </c>
      <c r="V220" s="19">
        <v>192</v>
      </c>
      <c r="W220" s="72">
        <v>100</v>
      </c>
    </row>
    <row r="221" spans="12:23" ht="12.75">
      <c r="L221" s="1"/>
      <c r="M221" s="5"/>
      <c r="N221" s="64"/>
      <c r="O221" s="116"/>
      <c r="P221" s="30"/>
      <c r="Q221" s="30"/>
      <c r="R221" s="30"/>
      <c r="S221" s="30"/>
      <c r="T221" s="119"/>
      <c r="U221" s="29"/>
      <c r="V221" s="19"/>
      <c r="W221" s="72"/>
    </row>
    <row r="222" spans="12:23" ht="12.75">
      <c r="L222" s="1"/>
      <c r="M222" s="2"/>
      <c r="N222" s="64"/>
      <c r="O222" s="116"/>
      <c r="P222" s="30"/>
      <c r="Q222" s="30"/>
      <c r="R222" s="30"/>
      <c r="S222" s="30"/>
      <c r="T222" s="119"/>
      <c r="U222" s="29" t="s">
        <v>203</v>
      </c>
      <c r="V222" s="19">
        <v>174</v>
      </c>
      <c r="W222" s="72" t="s">
        <v>204</v>
      </c>
    </row>
    <row r="223" spans="12:23" ht="12.75">
      <c r="L223" s="1"/>
      <c r="M223" s="2"/>
      <c r="N223" s="64"/>
      <c r="O223" s="116"/>
      <c r="P223" s="30"/>
      <c r="Q223" s="30"/>
      <c r="R223" s="30"/>
      <c r="S223" s="30"/>
      <c r="T223" s="119"/>
      <c r="U223" s="29" t="s">
        <v>206</v>
      </c>
      <c r="V223" s="19">
        <v>176</v>
      </c>
      <c r="W223" s="72" t="s">
        <v>83</v>
      </c>
    </row>
    <row r="224" spans="12:23" ht="12.75">
      <c r="L224" s="1"/>
      <c r="M224" s="2"/>
      <c r="N224" s="64"/>
      <c r="O224" s="116"/>
      <c r="P224" s="30"/>
      <c r="Q224" s="30"/>
      <c r="R224" s="30"/>
      <c r="S224" s="30"/>
      <c r="T224" s="119"/>
      <c r="U224" s="163" t="s">
        <v>316</v>
      </c>
      <c r="V224" s="164">
        <v>191</v>
      </c>
      <c r="W224" s="92" t="s">
        <v>254</v>
      </c>
    </row>
    <row r="225" spans="12:23" ht="13.5" thickBot="1">
      <c r="L225" s="7"/>
      <c r="M225" s="153"/>
      <c r="N225" s="67"/>
      <c r="O225" s="34"/>
      <c r="P225" s="34"/>
      <c r="Q225" s="34"/>
      <c r="R225" s="34"/>
      <c r="S225" s="34"/>
      <c r="T225" s="34"/>
      <c r="U225" s="133"/>
      <c r="V225" s="34"/>
      <c r="W225" s="52"/>
    </row>
    <row r="226" spans="12:23" ht="13.5" thickTop="1">
      <c r="L226" s="1">
        <v>1969</v>
      </c>
      <c r="M226" s="165">
        <v>267395</v>
      </c>
      <c r="N226" s="64">
        <v>267395</v>
      </c>
      <c r="O226" s="116">
        <v>193020</v>
      </c>
      <c r="P226" s="30">
        <v>0</v>
      </c>
      <c r="Q226" s="30">
        <v>0</v>
      </c>
      <c r="R226" s="30">
        <v>72397</v>
      </c>
      <c r="S226" s="30">
        <v>8692</v>
      </c>
      <c r="T226" s="119">
        <f>SUM(O226:S226)</f>
        <v>274109</v>
      </c>
      <c r="U226" s="29" t="s">
        <v>210</v>
      </c>
      <c r="V226" s="19">
        <v>267</v>
      </c>
      <c r="W226" s="72">
        <v>100</v>
      </c>
    </row>
    <row r="227" spans="12:23" ht="13.5" thickBot="1">
      <c r="L227" s="7"/>
      <c r="M227" s="141"/>
      <c r="N227" s="65"/>
      <c r="O227" s="116"/>
      <c r="P227" s="30"/>
      <c r="Q227" s="30"/>
      <c r="R227" s="30"/>
      <c r="S227" s="30"/>
      <c r="T227" s="119"/>
      <c r="U227" s="51"/>
      <c r="V227" s="32"/>
      <c r="W227" s="73"/>
    </row>
    <row r="228" spans="12:23" ht="13.5" thickTop="1">
      <c r="L228" s="1">
        <v>1970</v>
      </c>
      <c r="M228" s="138">
        <v>322600</v>
      </c>
      <c r="N228" s="64">
        <v>375590</v>
      </c>
      <c r="O228" s="128">
        <v>233993</v>
      </c>
      <c r="P228" s="129">
        <v>0</v>
      </c>
      <c r="Q228" s="129">
        <v>0</v>
      </c>
      <c r="R228" s="129">
        <v>131848</v>
      </c>
      <c r="S228" s="129">
        <v>24225</v>
      </c>
      <c r="T228" s="130">
        <f>SUM(O228:S228)</f>
        <v>390066</v>
      </c>
      <c r="U228" s="29" t="s">
        <v>212</v>
      </c>
      <c r="V228" s="19">
        <v>323</v>
      </c>
      <c r="W228" s="72">
        <v>100</v>
      </c>
    </row>
    <row r="229" spans="12:23" ht="13.5" thickBot="1">
      <c r="L229" s="7"/>
      <c r="M229" s="141"/>
      <c r="N229" s="65"/>
      <c r="O229" s="135"/>
      <c r="P229" s="24"/>
      <c r="Q229" s="24"/>
      <c r="R229" s="24"/>
      <c r="S229" s="24"/>
      <c r="T229" s="134"/>
      <c r="U229" s="51"/>
      <c r="V229" s="32"/>
      <c r="W229" s="73"/>
    </row>
    <row r="230" spans="12:23" ht="13.5" thickTop="1">
      <c r="L230" s="1">
        <v>1971</v>
      </c>
      <c r="M230" s="143">
        <v>375590</v>
      </c>
      <c r="N230" s="64">
        <v>375590</v>
      </c>
      <c r="O230" s="128">
        <v>357340</v>
      </c>
      <c r="P230" s="129">
        <v>0</v>
      </c>
      <c r="Q230" s="129">
        <v>0</v>
      </c>
      <c r="R230" s="129">
        <v>294581</v>
      </c>
      <c r="S230" s="129">
        <v>17972</v>
      </c>
      <c r="T230" s="130">
        <f>O230+P230+Q230+R230+S230</f>
        <v>669893</v>
      </c>
      <c r="U230" s="29" t="s">
        <v>214</v>
      </c>
      <c r="V230" s="19">
        <v>376</v>
      </c>
      <c r="W230" s="72">
        <v>100</v>
      </c>
    </row>
    <row r="231" spans="12:23" ht="13.5" thickBot="1">
      <c r="L231" s="7"/>
      <c r="M231" s="141"/>
      <c r="N231" s="65"/>
      <c r="O231" s="116"/>
      <c r="P231" s="30"/>
      <c r="Q231" s="30"/>
      <c r="R231" s="30"/>
      <c r="S231" s="30"/>
      <c r="T231" s="119"/>
      <c r="U231" s="51"/>
      <c r="V231" s="32"/>
      <c r="W231" s="73"/>
    </row>
    <row r="232" spans="12:23" ht="13.5" thickTop="1">
      <c r="L232" s="1">
        <v>1972</v>
      </c>
      <c r="M232" s="138">
        <v>741759</v>
      </c>
      <c r="N232" s="64">
        <v>594054</v>
      </c>
      <c r="O232" s="128">
        <v>611801</v>
      </c>
      <c r="P232" s="129">
        <v>0</v>
      </c>
      <c r="Q232" s="129">
        <v>0</v>
      </c>
      <c r="R232" s="129">
        <v>422322</v>
      </c>
      <c r="S232" s="129">
        <v>7414</v>
      </c>
      <c r="T232" s="130">
        <f>O232+P232+Q232+R232+S232</f>
        <v>1041537</v>
      </c>
      <c r="U232" s="29" t="s">
        <v>216</v>
      </c>
      <c r="V232" s="19">
        <v>594</v>
      </c>
      <c r="W232" s="72">
        <v>100</v>
      </c>
    </row>
    <row r="233" spans="12:23" ht="13.5" thickBot="1">
      <c r="L233" s="7"/>
      <c r="M233" s="141"/>
      <c r="N233" s="96" t="s">
        <v>281</v>
      </c>
      <c r="O233" s="116"/>
      <c r="P233" s="30"/>
      <c r="Q233" s="30"/>
      <c r="R233" s="30"/>
      <c r="S233" s="30"/>
      <c r="T233" s="119"/>
      <c r="U233" s="51"/>
      <c r="V233" s="32"/>
      <c r="W233" s="73"/>
    </row>
    <row r="234" spans="12:23" ht="13.5" thickTop="1">
      <c r="L234" s="1">
        <v>1973</v>
      </c>
      <c r="M234" s="138">
        <v>986252</v>
      </c>
      <c r="N234" s="64">
        <v>984700</v>
      </c>
      <c r="O234" s="128">
        <v>692888</v>
      </c>
      <c r="P234" s="129">
        <v>0</v>
      </c>
      <c r="Q234" s="129">
        <v>0</v>
      </c>
      <c r="R234" s="129">
        <v>294916</v>
      </c>
      <c r="S234" s="129">
        <v>19237</v>
      </c>
      <c r="T234" s="130">
        <f>O234+P234+Q234+R234+S234</f>
        <v>1007041</v>
      </c>
      <c r="U234" s="29" t="s">
        <v>219</v>
      </c>
      <c r="V234" s="19">
        <v>924</v>
      </c>
      <c r="W234" s="72">
        <v>100</v>
      </c>
    </row>
    <row r="235" spans="12:23" ht="13.5" thickBot="1">
      <c r="L235" s="7"/>
      <c r="M235" s="141"/>
      <c r="N235" s="65"/>
      <c r="O235" s="135"/>
      <c r="P235" s="24"/>
      <c r="Q235" s="24"/>
      <c r="R235" s="24"/>
      <c r="S235" s="24"/>
      <c r="T235" s="119"/>
      <c r="U235" s="51"/>
      <c r="V235" s="32"/>
      <c r="W235" s="73"/>
    </row>
    <row r="236" spans="12:23" ht="13.5" thickTop="1">
      <c r="L236" s="1">
        <v>1974</v>
      </c>
      <c r="M236" s="138">
        <v>1182200</v>
      </c>
      <c r="N236" s="64">
        <v>1146650</v>
      </c>
      <c r="O236" s="116">
        <v>874075</v>
      </c>
      <c r="P236" s="30">
        <v>0</v>
      </c>
      <c r="Q236" s="30">
        <v>0</v>
      </c>
      <c r="R236" s="30">
        <v>412453</v>
      </c>
      <c r="S236" s="30">
        <v>19401</v>
      </c>
      <c r="T236" s="130">
        <f>O236+P236+Q236+R236+S236</f>
        <v>1305929</v>
      </c>
      <c r="U236" s="29" t="s">
        <v>221</v>
      </c>
      <c r="V236" s="19">
        <v>1147</v>
      </c>
      <c r="W236" s="72">
        <v>100</v>
      </c>
    </row>
    <row r="237" spans="12:23" ht="13.5" thickBot="1">
      <c r="L237" s="7"/>
      <c r="M237" s="141"/>
      <c r="N237" s="65"/>
      <c r="O237" s="116"/>
      <c r="P237" s="30"/>
      <c r="Q237" s="30"/>
      <c r="R237" s="30"/>
      <c r="S237" s="30"/>
      <c r="T237" s="119"/>
      <c r="U237" s="51"/>
      <c r="V237" s="32"/>
      <c r="W237" s="73"/>
    </row>
    <row r="238" spans="12:23" ht="13.5" thickTop="1">
      <c r="L238" s="1">
        <v>1975</v>
      </c>
      <c r="M238" s="138">
        <v>1386869</v>
      </c>
      <c r="N238" s="64">
        <v>1311260</v>
      </c>
      <c r="O238" s="128">
        <v>1223990</v>
      </c>
      <c r="P238" s="129">
        <v>0</v>
      </c>
      <c r="Q238" s="129">
        <v>0</v>
      </c>
      <c r="R238" s="129">
        <v>620685</v>
      </c>
      <c r="S238" s="129">
        <v>26281</v>
      </c>
      <c r="T238" s="130">
        <f>O238+P238+Q238+R238+S238</f>
        <v>1870956</v>
      </c>
      <c r="U238" s="29" t="s">
        <v>223</v>
      </c>
      <c r="V238" s="19">
        <v>1311</v>
      </c>
      <c r="W238" s="72">
        <v>100</v>
      </c>
    </row>
    <row r="239" spans="12:23" ht="13.5" thickBot="1">
      <c r="L239" s="7"/>
      <c r="M239" s="141"/>
      <c r="N239" s="65"/>
      <c r="O239" s="135"/>
      <c r="P239" s="24"/>
      <c r="Q239" s="24"/>
      <c r="R239" s="24"/>
      <c r="S239" s="24"/>
      <c r="T239" s="119"/>
      <c r="U239" s="51"/>
      <c r="V239" s="32"/>
      <c r="W239" s="73"/>
    </row>
    <row r="240" spans="12:23" ht="13.5" thickTop="1">
      <c r="L240" s="1">
        <v>1976</v>
      </c>
      <c r="M240" s="138">
        <v>1508387</v>
      </c>
      <c r="N240" s="64">
        <v>1488870</v>
      </c>
      <c r="O240" s="116">
        <v>1373002</v>
      </c>
      <c r="P240" s="30">
        <v>5865</v>
      </c>
      <c r="Q240" s="30">
        <v>0</v>
      </c>
      <c r="R240" s="30">
        <v>551685</v>
      </c>
      <c r="S240" s="30">
        <v>8534</v>
      </c>
      <c r="T240" s="130">
        <f>O240+P240+Q240+R240+S240</f>
        <v>1939086</v>
      </c>
      <c r="U240" s="29">
        <v>27729</v>
      </c>
      <c r="V240" s="19">
        <v>1489</v>
      </c>
      <c r="W240" s="72">
        <v>100</v>
      </c>
    </row>
    <row r="241" spans="12:23" ht="13.5" thickBot="1">
      <c r="L241" s="7"/>
      <c r="M241" s="142"/>
      <c r="N241" s="65"/>
      <c r="O241" s="116"/>
      <c r="P241" s="30"/>
      <c r="Q241" s="30"/>
      <c r="R241" s="30"/>
      <c r="S241" s="30"/>
      <c r="T241" s="119"/>
      <c r="U241" s="51"/>
      <c r="V241" s="32"/>
      <c r="W241" s="73"/>
    </row>
    <row r="242" spans="12:23" ht="13.5" thickTop="1">
      <c r="L242" s="1">
        <v>1977</v>
      </c>
      <c r="M242" s="150">
        <v>1667321</v>
      </c>
      <c r="N242" s="64">
        <v>1660538</v>
      </c>
      <c r="O242" s="128">
        <v>567966</v>
      </c>
      <c r="P242" s="129">
        <v>5865</v>
      </c>
      <c r="Q242" s="129">
        <v>0</v>
      </c>
      <c r="R242" s="129">
        <v>0</v>
      </c>
      <c r="S242" s="129">
        <v>332725</v>
      </c>
      <c r="T242" s="130">
        <f>SUM(O242:S242)</f>
        <v>906556</v>
      </c>
      <c r="U242" s="29" t="s">
        <v>226</v>
      </c>
      <c r="V242" s="19">
        <v>1661</v>
      </c>
      <c r="W242" s="72">
        <v>100</v>
      </c>
    </row>
    <row r="243" spans="12:23" ht="12.75">
      <c r="L243" s="1"/>
      <c r="M243" s="2"/>
      <c r="N243" s="64"/>
      <c r="O243" s="116"/>
      <c r="P243" s="30"/>
      <c r="Q243" s="30"/>
      <c r="R243" s="30"/>
      <c r="S243" s="30"/>
      <c r="T243" s="119"/>
      <c r="U243" s="29" t="s">
        <v>229</v>
      </c>
      <c r="V243" s="19">
        <v>1157</v>
      </c>
      <c r="W243" s="72" t="s">
        <v>230</v>
      </c>
    </row>
    <row r="244" spans="12:23" ht="13.5" thickBot="1">
      <c r="L244" s="7"/>
      <c r="M244" s="142"/>
      <c r="N244" s="65"/>
      <c r="O244" s="116"/>
      <c r="P244" s="30"/>
      <c r="Q244" s="30"/>
      <c r="R244" s="30"/>
      <c r="S244" s="30"/>
      <c r="T244" s="119"/>
      <c r="U244" s="25"/>
      <c r="V244" s="32"/>
      <c r="W244" s="73"/>
    </row>
    <row r="245" spans="12:23" ht="13.5" thickTop="1">
      <c r="L245" s="1">
        <v>1978</v>
      </c>
      <c r="M245" s="2">
        <v>1818034</v>
      </c>
      <c r="N245" s="64">
        <v>1828624</v>
      </c>
      <c r="O245" s="128">
        <v>1256379</v>
      </c>
      <c r="P245" s="129">
        <v>55986</v>
      </c>
      <c r="Q245" s="129">
        <v>0</v>
      </c>
      <c r="R245" s="129">
        <v>16215</v>
      </c>
      <c r="S245" s="129">
        <v>163849</v>
      </c>
      <c r="T245" s="130">
        <f>SUM(O245:S245)</f>
        <v>1492429</v>
      </c>
      <c r="U245" s="18">
        <v>28474</v>
      </c>
      <c r="V245" s="19">
        <v>650</v>
      </c>
      <c r="W245" s="70" t="s">
        <v>82</v>
      </c>
    </row>
    <row r="246" spans="12:23" ht="12.75">
      <c r="L246" s="1"/>
      <c r="M246" s="2"/>
      <c r="N246" s="64"/>
      <c r="O246" s="116"/>
      <c r="P246" s="30"/>
      <c r="Q246" s="30"/>
      <c r="R246" s="30"/>
      <c r="S246" s="30"/>
      <c r="T246" s="119"/>
      <c r="U246" s="18">
        <v>28538</v>
      </c>
      <c r="V246" s="16">
        <v>1829</v>
      </c>
      <c r="W246" s="17">
        <v>100</v>
      </c>
    </row>
    <row r="247" spans="12:23" ht="12.75">
      <c r="L247" s="1"/>
      <c r="M247" s="2"/>
      <c r="N247" s="64"/>
      <c r="O247" s="116"/>
      <c r="P247" s="30"/>
      <c r="Q247" s="30"/>
      <c r="R247" s="30"/>
      <c r="S247" s="30"/>
      <c r="T247" s="119"/>
      <c r="U247" s="36">
        <v>28599</v>
      </c>
      <c r="V247" s="30">
        <v>1829</v>
      </c>
      <c r="W247" s="17">
        <v>100</v>
      </c>
    </row>
    <row r="248" spans="12:23" ht="13.5" thickBot="1">
      <c r="L248" s="7"/>
      <c r="M248" s="142"/>
      <c r="N248" s="65"/>
      <c r="O248" s="116"/>
      <c r="P248" s="30"/>
      <c r="Q248" s="30"/>
      <c r="R248" s="30"/>
      <c r="S248" s="30"/>
      <c r="T248" s="119"/>
      <c r="U248" s="25"/>
      <c r="V248" s="24"/>
      <c r="W248" s="71"/>
    </row>
    <row r="249" spans="12:23" ht="13.5" thickTop="1">
      <c r="L249" s="1">
        <v>1979</v>
      </c>
      <c r="M249" s="2">
        <v>2028088</v>
      </c>
      <c r="N249" s="64">
        <v>1855003</v>
      </c>
      <c r="O249" s="128">
        <v>1397292</v>
      </c>
      <c r="P249" s="129">
        <v>7000</v>
      </c>
      <c r="Q249" s="129">
        <v>0</v>
      </c>
      <c r="R249" s="129">
        <v>646830</v>
      </c>
      <c r="S249" s="129">
        <v>319381</v>
      </c>
      <c r="T249" s="130">
        <f>SUM(O249:S249)</f>
        <v>2370503</v>
      </c>
      <c r="U249" s="18">
        <v>28839</v>
      </c>
      <c r="V249" s="16">
        <v>1855</v>
      </c>
      <c r="W249" s="17">
        <v>100</v>
      </c>
    </row>
    <row r="250" spans="12:23" ht="12.75">
      <c r="L250" s="1"/>
      <c r="M250" s="2"/>
      <c r="N250" s="64"/>
      <c r="O250" s="116"/>
      <c r="P250" s="30"/>
      <c r="Q250" s="30"/>
      <c r="R250" s="30"/>
      <c r="S250" s="30"/>
      <c r="T250" s="119"/>
      <c r="U250" s="18">
        <v>28926</v>
      </c>
      <c r="V250" s="16">
        <v>1855</v>
      </c>
      <c r="W250" s="17">
        <v>100</v>
      </c>
    </row>
    <row r="251" spans="12:23" ht="12.75">
      <c r="L251" s="1"/>
      <c r="M251" s="2"/>
      <c r="N251" s="64"/>
      <c r="O251" s="116"/>
      <c r="P251" s="30"/>
      <c r="Q251" s="30"/>
      <c r="R251" s="30"/>
      <c r="S251" s="30"/>
      <c r="T251" s="119"/>
      <c r="U251" s="38">
        <v>28976</v>
      </c>
      <c r="V251" s="30">
        <v>1855</v>
      </c>
      <c r="W251" s="17">
        <v>100</v>
      </c>
    </row>
    <row r="252" spans="12:23" ht="13.5" thickBot="1">
      <c r="L252" s="7"/>
      <c r="M252" s="142"/>
      <c r="N252" s="65"/>
      <c r="O252" s="135"/>
      <c r="P252" s="24"/>
      <c r="Q252" s="24"/>
      <c r="R252" s="24"/>
      <c r="S252" s="24"/>
      <c r="T252" s="134"/>
      <c r="U252" s="39"/>
      <c r="V252" s="24"/>
      <c r="W252" s="71"/>
    </row>
    <row r="253" spans="12:23" ht="13.5" thickTop="1">
      <c r="L253" s="1">
        <v>1980</v>
      </c>
      <c r="M253" s="2">
        <v>2214770</v>
      </c>
      <c r="N253" s="64">
        <v>1880386</v>
      </c>
      <c r="O253" s="116">
        <v>1511313</v>
      </c>
      <c r="P253" s="30">
        <v>178</v>
      </c>
      <c r="Q253" s="30">
        <v>0</v>
      </c>
      <c r="R253" s="30">
        <v>402217</v>
      </c>
      <c r="S253" s="30">
        <v>44431</v>
      </c>
      <c r="T253" s="119">
        <f>SUM(O253:S253)</f>
        <v>1958139</v>
      </c>
      <c r="U253" s="18">
        <v>29208</v>
      </c>
      <c r="V253" s="16">
        <v>1880</v>
      </c>
      <c r="W253" s="17">
        <v>100</v>
      </c>
    </row>
    <row r="254" spans="12:23" ht="12.75">
      <c r="L254" s="1"/>
      <c r="M254" s="2"/>
      <c r="N254" s="64"/>
      <c r="O254" s="116"/>
      <c r="P254" s="30"/>
      <c r="Q254" s="30"/>
      <c r="R254" s="30"/>
      <c r="S254" s="30"/>
      <c r="T254" s="119"/>
      <c r="U254" s="36">
        <v>29290</v>
      </c>
      <c r="V254" s="30">
        <v>1880</v>
      </c>
      <c r="W254" s="17">
        <v>100</v>
      </c>
    </row>
    <row r="255" spans="12:23" ht="13.5" thickBot="1">
      <c r="L255" s="7"/>
      <c r="M255" s="142"/>
      <c r="N255" s="65"/>
      <c r="O255" s="116"/>
      <c r="P255" s="30"/>
      <c r="Q255" s="30"/>
      <c r="R255" s="30"/>
      <c r="S255" s="30"/>
      <c r="T255" s="119"/>
      <c r="U255" s="25"/>
      <c r="V255" s="24"/>
      <c r="W255" s="71"/>
    </row>
    <row r="256" spans="12:23" ht="13.5" thickTop="1">
      <c r="L256" s="1">
        <v>1981</v>
      </c>
      <c r="M256" s="2">
        <v>2392468</v>
      </c>
      <c r="N256" s="64">
        <v>1876707</v>
      </c>
      <c r="O256" s="128">
        <v>1888066</v>
      </c>
      <c r="P256" s="129">
        <v>1059</v>
      </c>
      <c r="Q256" s="129">
        <v>0</v>
      </c>
      <c r="R256" s="129">
        <v>908428</v>
      </c>
      <c r="S256" s="129">
        <v>63195</v>
      </c>
      <c r="T256" s="130">
        <f>SUM(O256:S256)</f>
        <v>2860748</v>
      </c>
      <c r="U256" s="40">
        <v>29556</v>
      </c>
      <c r="V256" s="16">
        <v>1877</v>
      </c>
      <c r="W256" s="17">
        <v>100</v>
      </c>
    </row>
    <row r="257" spans="12:23" ht="12.75">
      <c r="L257" s="1"/>
      <c r="M257" s="2"/>
      <c r="N257" s="97" t="s">
        <v>281</v>
      </c>
      <c r="O257" s="116"/>
      <c r="P257" s="30"/>
      <c r="Q257" s="30"/>
      <c r="R257" s="30"/>
      <c r="S257" s="30"/>
      <c r="T257" s="119"/>
      <c r="U257" s="36">
        <v>29677</v>
      </c>
      <c r="V257" s="30">
        <v>1877</v>
      </c>
      <c r="W257" s="17">
        <v>100</v>
      </c>
    </row>
    <row r="258" spans="12:23" ht="13.5" thickBot="1">
      <c r="L258" s="7"/>
      <c r="M258" s="142"/>
      <c r="N258" s="65"/>
      <c r="O258" s="135"/>
      <c r="P258" s="24"/>
      <c r="Q258" s="24"/>
      <c r="R258" s="24"/>
      <c r="S258" s="24"/>
      <c r="T258" s="134"/>
      <c r="U258" s="25"/>
      <c r="V258" s="24"/>
      <c r="W258" s="71"/>
    </row>
    <row r="259" spans="12:23" ht="13.5" thickTop="1">
      <c r="L259" s="1">
        <v>1982</v>
      </c>
      <c r="M259" s="2">
        <v>2574545</v>
      </c>
      <c r="N259" s="64">
        <v>2342576</v>
      </c>
      <c r="O259" s="116">
        <v>1738056</v>
      </c>
      <c r="P259" s="30">
        <v>0</v>
      </c>
      <c r="Q259" s="30">
        <v>0</v>
      </c>
      <c r="R259" s="30">
        <v>215134</v>
      </c>
      <c r="S259" s="30">
        <v>41675</v>
      </c>
      <c r="T259" s="119">
        <f>SUM(O259:S259)</f>
        <v>1994865</v>
      </c>
      <c r="U259" s="18">
        <v>29950</v>
      </c>
      <c r="V259" s="16">
        <v>2343</v>
      </c>
      <c r="W259" s="17">
        <v>100</v>
      </c>
    </row>
    <row r="260" spans="12:23" ht="12.75">
      <c r="L260" s="1"/>
      <c r="M260" s="2"/>
      <c r="N260" s="64"/>
      <c r="O260" s="116"/>
      <c r="P260" s="30"/>
      <c r="Q260" s="30"/>
      <c r="R260" s="30"/>
      <c r="S260" s="30"/>
      <c r="T260" s="119"/>
      <c r="U260" s="36">
        <v>30057</v>
      </c>
      <c r="V260" s="30">
        <v>2343</v>
      </c>
      <c r="W260" s="17">
        <v>100</v>
      </c>
    </row>
    <row r="261" spans="12:23" ht="13.5" thickBot="1">
      <c r="L261" s="7"/>
      <c r="M261" s="142"/>
      <c r="N261" s="65"/>
      <c r="O261" s="116"/>
      <c r="P261" s="30"/>
      <c r="Q261" s="30"/>
      <c r="R261" s="30"/>
      <c r="S261" s="30"/>
      <c r="T261" s="119"/>
      <c r="U261" s="25"/>
      <c r="V261" s="24"/>
      <c r="W261" s="71"/>
    </row>
    <row r="262" spans="12:23" ht="13.5" thickTop="1">
      <c r="L262" s="1">
        <v>1983</v>
      </c>
      <c r="M262" s="2">
        <v>2701164</v>
      </c>
      <c r="N262" s="64">
        <v>2365818</v>
      </c>
      <c r="O262" s="128">
        <v>1184119</v>
      </c>
      <c r="P262" s="129">
        <v>0</v>
      </c>
      <c r="Q262" s="129">
        <v>0</v>
      </c>
      <c r="R262" s="129">
        <v>13019</v>
      </c>
      <c r="S262" s="129">
        <v>86469</v>
      </c>
      <c r="T262" s="130">
        <f>SUM(O262:S262)</f>
        <v>1283607</v>
      </c>
      <c r="U262" s="36">
        <v>30286</v>
      </c>
      <c r="V262" s="30">
        <v>2366</v>
      </c>
      <c r="W262" s="17">
        <v>100</v>
      </c>
    </row>
    <row r="263" spans="12:23" ht="13.5" thickBot="1">
      <c r="L263" s="7"/>
      <c r="M263" s="142"/>
      <c r="N263" s="95"/>
      <c r="O263" s="116"/>
      <c r="P263" s="30"/>
      <c r="Q263" s="30"/>
      <c r="R263" s="30"/>
      <c r="S263" s="30"/>
      <c r="T263" s="119"/>
      <c r="U263" s="25"/>
      <c r="V263" s="24"/>
      <c r="W263" s="71"/>
    </row>
    <row r="264" spans="12:23" ht="13.5" thickTop="1">
      <c r="L264" s="1">
        <v>1984</v>
      </c>
      <c r="M264" s="2">
        <v>2884337</v>
      </c>
      <c r="N264" s="64">
        <v>1567520</v>
      </c>
      <c r="O264" s="128">
        <v>1587552</v>
      </c>
      <c r="P264" s="129">
        <v>41</v>
      </c>
      <c r="Q264" s="129">
        <v>0</v>
      </c>
      <c r="R264" s="129">
        <v>262917</v>
      </c>
      <c r="S264" s="129">
        <v>36549</v>
      </c>
      <c r="T264" s="130">
        <f>SUM(O264:S264)</f>
        <v>1887059</v>
      </c>
      <c r="U264" s="36">
        <v>30671</v>
      </c>
      <c r="V264" s="30">
        <v>1568</v>
      </c>
      <c r="W264" s="17">
        <v>100</v>
      </c>
    </row>
    <row r="265" spans="12:23" ht="13.5" thickBot="1">
      <c r="L265" s="7"/>
      <c r="M265" s="142"/>
      <c r="N265" s="96" t="s">
        <v>281</v>
      </c>
      <c r="O265" s="135"/>
      <c r="P265" s="24"/>
      <c r="Q265" s="24"/>
      <c r="R265" s="24"/>
      <c r="S265" s="24"/>
      <c r="T265" s="136" t="s">
        <v>54</v>
      </c>
      <c r="U265" s="25"/>
      <c r="V265" s="24"/>
      <c r="W265" s="71"/>
    </row>
    <row r="266" spans="12:23" ht="13.5" thickTop="1">
      <c r="L266" s="1">
        <v>1985</v>
      </c>
      <c r="M266" s="2">
        <v>3055846</v>
      </c>
      <c r="N266" s="64">
        <v>1891849</v>
      </c>
      <c r="O266" s="116">
        <v>1909768</v>
      </c>
      <c r="P266" s="30">
        <v>2997</v>
      </c>
      <c r="Q266" s="30">
        <v>0</v>
      </c>
      <c r="R266" s="30">
        <v>301844</v>
      </c>
      <c r="S266" s="30">
        <v>113955</v>
      </c>
      <c r="T266" s="119">
        <f>SUM(O266:S266)</f>
        <v>2328564</v>
      </c>
      <c r="U266" s="36">
        <v>31051</v>
      </c>
      <c r="V266" s="30">
        <v>1892</v>
      </c>
      <c r="W266" s="17">
        <v>100</v>
      </c>
    </row>
    <row r="267" spans="12:23" ht="12.75">
      <c r="L267" s="1"/>
      <c r="M267" s="2"/>
      <c r="N267" s="97" t="s">
        <v>281</v>
      </c>
      <c r="O267" s="116"/>
      <c r="P267" s="30"/>
      <c r="Q267" s="30"/>
      <c r="R267" s="30"/>
      <c r="S267" s="30"/>
      <c r="T267" s="119"/>
      <c r="U267" s="40">
        <v>31291</v>
      </c>
      <c r="V267" s="16">
        <v>1892</v>
      </c>
      <c r="W267" s="17">
        <v>100</v>
      </c>
    </row>
    <row r="268" spans="12:23" ht="13.5" thickBot="1">
      <c r="L268" s="7"/>
      <c r="M268" s="142"/>
      <c r="N268" s="65"/>
      <c r="O268" s="116"/>
      <c r="P268" s="30"/>
      <c r="Q268" s="30"/>
      <c r="R268" s="30"/>
      <c r="S268" s="30"/>
      <c r="T268" s="119"/>
      <c r="U268" s="34"/>
      <c r="V268" s="24"/>
      <c r="W268" s="71"/>
    </row>
    <row r="269" spans="12:23" ht="13.5" thickTop="1">
      <c r="L269" s="1">
        <v>1986</v>
      </c>
      <c r="M269" s="2">
        <v>3257736</v>
      </c>
      <c r="N269" s="64">
        <v>2364193</v>
      </c>
      <c r="O269" s="128">
        <v>1958466</v>
      </c>
      <c r="P269" s="129">
        <v>49440</v>
      </c>
      <c r="Q269" s="129">
        <v>0</v>
      </c>
      <c r="R269" s="129">
        <v>24350</v>
      </c>
      <c r="S269" s="129">
        <v>26872</v>
      </c>
      <c r="T269" s="130">
        <f>SUM(O269:S269)</f>
        <v>2059128</v>
      </c>
      <c r="U269" s="18">
        <v>31378</v>
      </c>
      <c r="V269" s="16">
        <v>2255</v>
      </c>
      <c r="W269" s="70" t="s">
        <v>83</v>
      </c>
    </row>
    <row r="270" spans="12:23" ht="12.75">
      <c r="L270" s="1"/>
      <c r="M270" s="2"/>
      <c r="N270" s="64"/>
      <c r="O270" s="116"/>
      <c r="P270" s="30"/>
      <c r="Q270" s="30"/>
      <c r="R270" s="30"/>
      <c r="S270" s="30"/>
      <c r="T270" s="119"/>
      <c r="U270" s="40">
        <v>31382</v>
      </c>
      <c r="V270" s="16">
        <f>V269-81</f>
        <v>2174</v>
      </c>
      <c r="W270" s="70" t="s">
        <v>83</v>
      </c>
    </row>
    <row r="271" spans="12:23" ht="12.75">
      <c r="L271" s="1"/>
      <c r="M271" s="2"/>
      <c r="N271" s="64"/>
      <c r="O271" s="116"/>
      <c r="P271" s="30"/>
      <c r="Q271" s="30"/>
      <c r="R271" s="30"/>
      <c r="S271" s="30"/>
      <c r="T271" s="119"/>
      <c r="U271" s="40">
        <v>31444</v>
      </c>
      <c r="V271" s="16">
        <v>2255</v>
      </c>
      <c r="W271" s="17">
        <v>100</v>
      </c>
    </row>
    <row r="272" spans="12:23" ht="12.75">
      <c r="L272" s="1"/>
      <c r="M272" s="2"/>
      <c r="N272" s="64"/>
      <c r="O272" s="116"/>
      <c r="P272" s="30"/>
      <c r="Q272" s="30"/>
      <c r="R272" s="30"/>
      <c r="S272" s="30"/>
      <c r="T272" s="119"/>
      <c r="U272" s="38">
        <v>31444</v>
      </c>
      <c r="V272" s="30">
        <v>2255</v>
      </c>
      <c r="W272" s="17">
        <v>100</v>
      </c>
    </row>
    <row r="273" spans="12:23" ht="13.5" thickBot="1">
      <c r="L273" s="7"/>
      <c r="M273" s="142"/>
      <c r="N273" s="65"/>
      <c r="O273" s="135"/>
      <c r="P273" s="24"/>
      <c r="Q273" s="24"/>
      <c r="R273" s="24"/>
      <c r="S273" s="24"/>
      <c r="T273" s="134"/>
      <c r="U273" s="39"/>
      <c r="V273" s="24"/>
      <c r="W273" s="71"/>
    </row>
    <row r="274" spans="12:23" ht="13.5" thickTop="1">
      <c r="L274" s="1">
        <v>1987</v>
      </c>
      <c r="M274" s="2">
        <v>3484115</v>
      </c>
      <c r="N274" s="64">
        <v>2717215</v>
      </c>
      <c r="O274" s="116">
        <v>2113276</v>
      </c>
      <c r="P274" s="30">
        <v>0</v>
      </c>
      <c r="Q274" s="30">
        <v>0</v>
      </c>
      <c r="R274" s="30">
        <v>114907</v>
      </c>
      <c r="S274" s="30">
        <v>27579</v>
      </c>
      <c r="T274" s="119">
        <f>SUM(O274:S274)</f>
        <v>2255762</v>
      </c>
      <c r="U274" s="40">
        <v>31747</v>
      </c>
      <c r="V274" s="16">
        <v>2255</v>
      </c>
      <c r="W274" s="70" t="s">
        <v>84</v>
      </c>
    </row>
    <row r="275" spans="12:23" ht="12.75">
      <c r="L275" s="1"/>
      <c r="M275" s="2"/>
      <c r="N275" s="64"/>
      <c r="O275" s="116"/>
      <c r="P275" s="30"/>
      <c r="Q275" s="30"/>
      <c r="R275" s="30"/>
      <c r="S275" s="30"/>
      <c r="T275" s="119"/>
      <c r="U275" s="42" t="s">
        <v>21</v>
      </c>
      <c r="V275" s="16">
        <v>2255</v>
      </c>
      <c r="W275" s="70" t="s">
        <v>85</v>
      </c>
    </row>
    <row r="276" spans="12:23" ht="12.75">
      <c r="L276" s="1"/>
      <c r="M276" s="2"/>
      <c r="N276" s="64"/>
      <c r="O276" s="116"/>
      <c r="P276" s="30"/>
      <c r="Q276" s="30"/>
      <c r="R276" s="30"/>
      <c r="S276" s="30"/>
      <c r="T276" s="119"/>
      <c r="U276" s="38">
        <v>31837</v>
      </c>
      <c r="V276" s="30">
        <v>2326</v>
      </c>
      <c r="W276" s="17">
        <v>100</v>
      </c>
    </row>
    <row r="277" spans="12:23" ht="13.5" thickBot="1">
      <c r="L277" s="7"/>
      <c r="M277" s="142"/>
      <c r="N277" s="65"/>
      <c r="O277" s="135"/>
      <c r="P277" s="24"/>
      <c r="Q277" s="24"/>
      <c r="R277" s="24"/>
      <c r="S277" s="24"/>
      <c r="T277" s="134"/>
      <c r="U277" s="39"/>
      <c r="V277" s="24"/>
      <c r="W277" s="71"/>
    </row>
    <row r="278" spans="12:23" ht="13.5" thickTop="1">
      <c r="L278" s="1">
        <v>1988</v>
      </c>
      <c r="M278" s="2">
        <v>3688335</v>
      </c>
      <c r="N278" s="64">
        <v>2625328</v>
      </c>
      <c r="O278" s="116">
        <v>2308792</v>
      </c>
      <c r="P278" s="30">
        <v>67581</v>
      </c>
      <c r="Q278" s="30">
        <v>0</v>
      </c>
      <c r="R278" s="30">
        <v>0</v>
      </c>
      <c r="S278" s="30">
        <v>15543</v>
      </c>
      <c r="T278" s="119">
        <f>SUM(O278:S278)</f>
        <v>2391916</v>
      </c>
      <c r="U278" s="18">
        <v>32126</v>
      </c>
      <c r="V278" s="16">
        <v>2255</v>
      </c>
      <c r="W278" s="70" t="s">
        <v>86</v>
      </c>
    </row>
    <row r="279" spans="12:23" ht="12.75">
      <c r="L279" s="1"/>
      <c r="M279" s="2"/>
      <c r="N279" s="64"/>
      <c r="O279" s="116"/>
      <c r="P279" s="30"/>
      <c r="Q279" s="30"/>
      <c r="R279" s="30"/>
      <c r="S279" s="30"/>
      <c r="T279" s="119"/>
      <c r="U279" s="36">
        <v>32199</v>
      </c>
      <c r="V279" s="30">
        <v>2595</v>
      </c>
      <c r="W279" s="17">
        <v>100</v>
      </c>
    </row>
    <row r="280" spans="12:23" ht="13.5" thickBot="1">
      <c r="L280" s="7"/>
      <c r="M280" s="142"/>
      <c r="N280" s="65"/>
      <c r="O280" s="116"/>
      <c r="P280" s="30"/>
      <c r="Q280" s="30"/>
      <c r="R280" s="30"/>
      <c r="S280" s="30"/>
      <c r="T280" s="119"/>
      <c r="U280" s="25"/>
      <c r="V280" s="24"/>
      <c r="W280" s="71"/>
    </row>
    <row r="281" spans="12:23" ht="13.5" thickTop="1">
      <c r="L281" s="1">
        <v>1989</v>
      </c>
      <c r="M281" s="2">
        <v>3958190</v>
      </c>
      <c r="N281" s="64">
        <v>3008051</v>
      </c>
      <c r="O281" s="128">
        <v>2703778</v>
      </c>
      <c r="P281" s="129">
        <v>149879</v>
      </c>
      <c r="Q281" s="129">
        <v>0</v>
      </c>
      <c r="R281" s="129">
        <v>0</v>
      </c>
      <c r="S281" s="129">
        <v>77511</v>
      </c>
      <c r="T281" s="130">
        <f>SUM(O281:S281)</f>
        <v>2931168</v>
      </c>
      <c r="U281" s="18">
        <v>32478</v>
      </c>
      <c r="V281" s="16">
        <v>2514</v>
      </c>
      <c r="W281" s="70" t="s">
        <v>87</v>
      </c>
    </row>
    <row r="282" spans="12:23" ht="12.75">
      <c r="L282" s="1"/>
      <c r="M282" s="2"/>
      <c r="N282" s="64"/>
      <c r="O282" s="116"/>
      <c r="P282" s="30"/>
      <c r="Q282" s="30"/>
      <c r="R282" s="30"/>
      <c r="S282" s="30"/>
      <c r="T282" s="119"/>
      <c r="U282" s="18">
        <v>32581</v>
      </c>
      <c r="V282" s="16">
        <v>2689</v>
      </c>
      <c r="W282" s="70" t="s">
        <v>85</v>
      </c>
    </row>
    <row r="283" spans="12:23" ht="12.75">
      <c r="L283" s="1"/>
      <c r="M283" s="2"/>
      <c r="N283" s="64"/>
      <c r="O283" s="116"/>
      <c r="P283" s="30"/>
      <c r="Q283" s="30"/>
      <c r="R283" s="30"/>
      <c r="S283" s="30"/>
      <c r="T283" s="119"/>
      <c r="U283" s="36">
        <v>32605</v>
      </c>
      <c r="V283" s="30">
        <v>2999</v>
      </c>
      <c r="W283" s="17">
        <v>100</v>
      </c>
    </row>
    <row r="284" spans="12:23" ht="13.5" thickBot="1">
      <c r="L284" s="7"/>
      <c r="M284" s="142"/>
      <c r="N284" s="65"/>
      <c r="O284" s="135"/>
      <c r="P284" s="24"/>
      <c r="Q284" s="24"/>
      <c r="R284" s="24"/>
      <c r="S284" s="24"/>
      <c r="T284" s="134"/>
      <c r="U284" s="25"/>
      <c r="V284" s="24"/>
      <c r="W284" s="71"/>
    </row>
    <row r="285" spans="12:23" ht="13.5" thickTop="1">
      <c r="L285" s="1">
        <v>1990</v>
      </c>
      <c r="M285" s="2">
        <v>4079666</v>
      </c>
      <c r="N285" s="64">
        <v>3218790</v>
      </c>
      <c r="O285" s="116">
        <v>2453605</v>
      </c>
      <c r="P285" s="30">
        <v>128546</v>
      </c>
      <c r="Q285" s="30">
        <v>0</v>
      </c>
      <c r="R285" s="30">
        <v>90</v>
      </c>
      <c r="S285" s="30">
        <v>70389</v>
      </c>
      <c r="T285" s="119">
        <f>SUM(O285:S285)</f>
        <v>2652630</v>
      </c>
      <c r="U285" s="36">
        <v>32843</v>
      </c>
      <c r="V285" s="30">
        <v>2741</v>
      </c>
      <c r="W285" s="70" t="s">
        <v>89</v>
      </c>
    </row>
    <row r="286" spans="12:23" ht="12.75">
      <c r="L286" s="1"/>
      <c r="M286" s="2"/>
      <c r="N286" s="64"/>
      <c r="O286" s="116"/>
      <c r="P286" s="30"/>
      <c r="Q286" s="30"/>
      <c r="R286" s="30"/>
      <c r="S286" s="30"/>
      <c r="T286" s="119"/>
      <c r="U286" s="36">
        <v>32948</v>
      </c>
      <c r="V286" s="30">
        <v>2649</v>
      </c>
      <c r="W286" s="70" t="s">
        <v>88</v>
      </c>
    </row>
    <row r="287" spans="12:23" ht="13.5" thickBot="1">
      <c r="L287" s="7"/>
      <c r="M287" s="142"/>
      <c r="N287" s="65"/>
      <c r="O287" s="116"/>
      <c r="P287" s="30"/>
      <c r="Q287" s="30"/>
      <c r="R287" s="30"/>
      <c r="S287" s="30"/>
      <c r="T287" s="119"/>
      <c r="U287" s="25"/>
      <c r="V287" s="24"/>
      <c r="W287" s="71"/>
    </row>
    <row r="288" spans="12:23" ht="13.5" thickTop="1">
      <c r="L288" s="1">
        <v>1991</v>
      </c>
      <c r="M288" s="2">
        <v>4126567</v>
      </c>
      <c r="N288" s="64">
        <v>3484687</v>
      </c>
      <c r="O288" s="128">
        <v>521890</v>
      </c>
      <c r="P288" s="129">
        <v>27075</v>
      </c>
      <c r="Q288" s="129">
        <v>0</v>
      </c>
      <c r="R288" s="129">
        <v>3521</v>
      </c>
      <c r="S288" s="129">
        <v>414099</v>
      </c>
      <c r="T288" s="130">
        <f>SUM(O288:S288)</f>
        <v>966585</v>
      </c>
      <c r="U288" s="18">
        <v>33208</v>
      </c>
      <c r="V288" s="16">
        <v>2334</v>
      </c>
      <c r="W288" s="70" t="s">
        <v>90</v>
      </c>
    </row>
    <row r="289" spans="12:23" ht="12.75">
      <c r="L289" s="1"/>
      <c r="M289" s="2"/>
      <c r="N289" s="64"/>
      <c r="O289" s="116"/>
      <c r="P289" s="30"/>
      <c r="Q289" s="30"/>
      <c r="R289" s="30"/>
      <c r="S289" s="30"/>
      <c r="T289" s="119"/>
      <c r="U289" s="18">
        <v>33271</v>
      </c>
      <c r="V289" s="16">
        <v>1122</v>
      </c>
      <c r="W289" s="70" t="s">
        <v>91</v>
      </c>
    </row>
    <row r="290" spans="12:23" ht="12.75">
      <c r="L290" s="1"/>
      <c r="M290" s="2"/>
      <c r="N290" s="64"/>
      <c r="O290" s="116"/>
      <c r="P290" s="30"/>
      <c r="Q290" s="30"/>
      <c r="R290" s="30"/>
      <c r="S290" s="30"/>
      <c r="T290" s="119"/>
      <c r="U290" s="18">
        <v>33292</v>
      </c>
      <c r="V290" s="16">
        <v>224</v>
      </c>
      <c r="W290" s="70" t="s">
        <v>92</v>
      </c>
    </row>
    <row r="291" spans="12:23" ht="12.75">
      <c r="L291" s="1"/>
      <c r="M291" s="2"/>
      <c r="N291" s="64"/>
      <c r="O291" s="116"/>
      <c r="P291" s="30"/>
      <c r="Q291" s="30"/>
      <c r="R291" s="30"/>
      <c r="S291" s="30"/>
      <c r="T291" s="119"/>
      <c r="U291" s="36">
        <v>33339</v>
      </c>
      <c r="V291" s="16">
        <v>449</v>
      </c>
      <c r="W291" s="70" t="s">
        <v>93</v>
      </c>
    </row>
    <row r="292" spans="12:23" ht="12.75">
      <c r="L292" s="1"/>
      <c r="M292" s="2"/>
      <c r="N292" s="64"/>
      <c r="O292" s="116"/>
      <c r="P292" s="30"/>
      <c r="Q292" s="30"/>
      <c r="R292" s="30"/>
      <c r="S292" s="30"/>
      <c r="T292" s="119"/>
      <c r="U292" s="36">
        <v>33515</v>
      </c>
      <c r="V292" s="30">
        <v>673</v>
      </c>
      <c r="W292" s="70" t="s">
        <v>94</v>
      </c>
    </row>
    <row r="293" spans="12:23" ht="13.5" thickBot="1">
      <c r="L293" s="7"/>
      <c r="M293" s="142"/>
      <c r="N293" s="65"/>
      <c r="O293" s="116"/>
      <c r="P293" s="30"/>
      <c r="Q293" s="30"/>
      <c r="R293" s="30"/>
      <c r="S293" s="30"/>
      <c r="T293" s="119"/>
      <c r="U293" s="25"/>
      <c r="V293" s="24"/>
      <c r="W293" s="71"/>
    </row>
    <row r="294" spans="12:23" ht="13.5" thickTop="1">
      <c r="L294" s="1">
        <v>1992</v>
      </c>
      <c r="M294" s="33">
        <v>4138816</v>
      </c>
      <c r="N294" s="64">
        <v>4014940</v>
      </c>
      <c r="O294" s="128">
        <v>1318517</v>
      </c>
      <c r="P294" s="129">
        <v>92282</v>
      </c>
      <c r="Q294" s="129">
        <v>0</v>
      </c>
      <c r="R294" s="129">
        <v>1156</v>
      </c>
      <c r="S294" s="129">
        <v>89240</v>
      </c>
      <c r="T294" s="130">
        <f>SUM(O294:S294)</f>
        <v>1501195</v>
      </c>
      <c r="U294" s="40">
        <v>33573</v>
      </c>
      <c r="V294" s="16">
        <v>726</v>
      </c>
      <c r="W294" s="70" t="s">
        <v>95</v>
      </c>
    </row>
    <row r="295" spans="12:23" ht="12.75">
      <c r="L295" s="1"/>
      <c r="M295" s="2"/>
      <c r="N295" s="64"/>
      <c r="O295" s="116"/>
      <c r="P295" s="30"/>
      <c r="Q295" s="30"/>
      <c r="R295" s="30"/>
      <c r="S295" s="30"/>
      <c r="T295" s="119"/>
      <c r="U295" s="18">
        <v>33672</v>
      </c>
      <c r="V295" s="16">
        <v>1271</v>
      </c>
      <c r="W295" s="70" t="s">
        <v>96</v>
      </c>
    </row>
    <row r="296" spans="12:23" ht="12.75">
      <c r="L296" s="1"/>
      <c r="M296" s="2"/>
      <c r="N296" s="64"/>
      <c r="O296" s="116"/>
      <c r="P296" s="30"/>
      <c r="Q296" s="30"/>
      <c r="R296" s="30"/>
      <c r="S296" s="30"/>
      <c r="T296" s="119"/>
      <c r="U296" s="36">
        <v>33683</v>
      </c>
      <c r="V296" s="30">
        <v>1634</v>
      </c>
      <c r="W296" s="70" t="s">
        <v>97</v>
      </c>
    </row>
    <row r="297" spans="12:23" ht="13.5" thickBot="1">
      <c r="L297" s="7"/>
      <c r="M297" s="142"/>
      <c r="N297" s="65"/>
      <c r="O297" s="135"/>
      <c r="P297" s="24"/>
      <c r="Q297" s="24"/>
      <c r="R297" s="24"/>
      <c r="S297" s="24"/>
      <c r="T297" s="134"/>
      <c r="U297" s="25"/>
      <c r="V297" s="24"/>
      <c r="W297" s="71"/>
    </row>
    <row r="298" spans="12:23" ht="13.5" thickTop="1">
      <c r="L298" s="1">
        <v>1993</v>
      </c>
      <c r="M298" s="2">
        <v>4146966</v>
      </c>
      <c r="N298" s="64">
        <v>4135367</v>
      </c>
      <c r="O298" s="116">
        <v>2093454</v>
      </c>
      <c r="P298" s="30">
        <v>219782</v>
      </c>
      <c r="Q298" s="30">
        <v>0</v>
      </c>
      <c r="R298" s="30">
        <v>0</v>
      </c>
      <c r="S298" s="30">
        <v>17745</v>
      </c>
      <c r="T298" s="119">
        <f>SUM(O298:S298)</f>
        <v>2330981</v>
      </c>
      <c r="U298" s="18">
        <v>33939</v>
      </c>
      <c r="V298" s="16">
        <v>385</v>
      </c>
      <c r="W298" s="70" t="s">
        <v>98</v>
      </c>
    </row>
    <row r="299" spans="12:23" ht="12.75">
      <c r="L299" s="1"/>
      <c r="M299" s="2"/>
      <c r="N299" s="64"/>
      <c r="O299" s="116"/>
      <c r="P299" s="30"/>
      <c r="Q299" s="30"/>
      <c r="R299" s="30"/>
      <c r="S299" s="30"/>
      <c r="T299" s="119"/>
      <c r="U299" s="18">
        <v>33982</v>
      </c>
      <c r="V299" s="16">
        <v>962</v>
      </c>
      <c r="W299" s="70" t="s">
        <v>99</v>
      </c>
    </row>
    <row r="300" spans="12:23" ht="12.75">
      <c r="L300" s="1"/>
      <c r="M300" s="2"/>
      <c r="N300" s="64"/>
      <c r="O300" s="116"/>
      <c r="P300" s="30"/>
      <c r="Q300" s="30"/>
      <c r="R300" s="30"/>
      <c r="S300" s="30"/>
      <c r="T300" s="119"/>
      <c r="U300" s="18">
        <v>33995</v>
      </c>
      <c r="V300" s="16">
        <v>1538</v>
      </c>
      <c r="W300" s="70" t="s">
        <v>100</v>
      </c>
    </row>
    <row r="301" spans="12:23" ht="12.75">
      <c r="L301" s="1"/>
      <c r="M301" s="2"/>
      <c r="N301" s="64"/>
      <c r="O301" s="116"/>
      <c r="P301" s="30"/>
      <c r="Q301" s="30"/>
      <c r="R301" s="30"/>
      <c r="S301" s="30"/>
      <c r="T301" s="119"/>
      <c r="U301" s="18">
        <v>34015</v>
      </c>
      <c r="V301" s="16">
        <v>2115</v>
      </c>
      <c r="W301" s="70" t="s">
        <v>101</v>
      </c>
    </row>
    <row r="302" spans="12:23" ht="12.75">
      <c r="L302" s="1"/>
      <c r="M302" s="2"/>
      <c r="N302" s="64"/>
      <c r="O302" s="116"/>
      <c r="P302" s="30"/>
      <c r="Q302" s="30"/>
      <c r="R302" s="30"/>
      <c r="S302" s="30"/>
      <c r="T302" s="119"/>
      <c r="U302" s="18">
        <v>34033</v>
      </c>
      <c r="V302" s="16">
        <v>2692</v>
      </c>
      <c r="W302" s="70" t="s">
        <v>102</v>
      </c>
    </row>
    <row r="303" spans="12:23" ht="12.75">
      <c r="L303" s="1"/>
      <c r="M303" s="2"/>
      <c r="N303" s="66"/>
      <c r="O303" s="117"/>
      <c r="P303" s="112"/>
      <c r="Q303" s="112"/>
      <c r="R303" s="112"/>
      <c r="S303" s="112"/>
      <c r="T303" s="119"/>
      <c r="U303" s="18">
        <v>34057</v>
      </c>
      <c r="V303" s="16">
        <v>3269</v>
      </c>
      <c r="W303" s="70" t="s">
        <v>103</v>
      </c>
    </row>
    <row r="304" spans="12:23" ht="12.75">
      <c r="L304" s="1"/>
      <c r="M304" s="2"/>
      <c r="N304" s="64"/>
      <c r="O304" s="116"/>
      <c r="P304" s="30"/>
      <c r="Q304" s="30"/>
      <c r="R304" s="30"/>
      <c r="S304" s="30"/>
      <c r="T304" s="119"/>
      <c r="U304" s="36">
        <v>34080</v>
      </c>
      <c r="V304" s="30">
        <v>2800</v>
      </c>
      <c r="W304" s="17">
        <v>100</v>
      </c>
    </row>
    <row r="305" spans="12:23" ht="13.5" thickBot="1">
      <c r="L305" s="7"/>
      <c r="M305" s="142"/>
      <c r="N305" s="65"/>
      <c r="O305" s="116"/>
      <c r="P305" s="30"/>
      <c r="Q305" s="30"/>
      <c r="R305" s="30"/>
      <c r="S305" s="30"/>
      <c r="T305" s="119"/>
      <c r="U305" s="25"/>
      <c r="V305" s="24"/>
      <c r="W305" s="71"/>
    </row>
    <row r="306" spans="12:23" ht="13.5" thickTop="1">
      <c r="L306" s="1">
        <v>1994</v>
      </c>
      <c r="M306" s="2">
        <v>4154201</v>
      </c>
      <c r="N306" s="64">
        <v>3841096</v>
      </c>
      <c r="O306" s="128">
        <v>1749351</v>
      </c>
      <c r="P306" s="129">
        <v>0</v>
      </c>
      <c r="Q306" s="129">
        <v>0</v>
      </c>
      <c r="R306" s="129">
        <v>112625</v>
      </c>
      <c r="S306" s="129">
        <v>108440</v>
      </c>
      <c r="T306" s="130">
        <f>SUM(O306:S306)</f>
        <v>1970416</v>
      </c>
      <c r="U306" s="36">
        <v>34312</v>
      </c>
      <c r="V306" s="30">
        <v>1559</v>
      </c>
      <c r="W306" s="70" t="s">
        <v>104</v>
      </c>
    </row>
    <row r="307" spans="12:23" ht="12.75">
      <c r="L307" s="1"/>
      <c r="M307" s="2"/>
      <c r="N307" s="64"/>
      <c r="O307" s="116"/>
      <c r="P307" s="30"/>
      <c r="Q307" s="30"/>
      <c r="R307" s="30"/>
      <c r="S307" s="30"/>
      <c r="T307" s="119"/>
      <c r="U307" s="18">
        <v>34367</v>
      </c>
      <c r="V307" s="16">
        <v>2033</v>
      </c>
      <c r="W307" s="70" t="s">
        <v>104</v>
      </c>
    </row>
    <row r="308" spans="12:23" ht="12.75">
      <c r="L308" s="1"/>
      <c r="M308" s="2"/>
      <c r="N308" s="64"/>
      <c r="O308" s="116"/>
      <c r="P308" s="30"/>
      <c r="Q308" s="30"/>
      <c r="R308" s="30"/>
      <c r="S308" s="30"/>
      <c r="T308" s="119"/>
      <c r="U308" s="48">
        <v>34437</v>
      </c>
      <c r="V308" s="49" t="s">
        <v>54</v>
      </c>
      <c r="W308" s="70" t="s">
        <v>104</v>
      </c>
    </row>
    <row r="309" spans="12:23" ht="12.75">
      <c r="L309" s="1"/>
      <c r="M309" s="2"/>
      <c r="N309" s="64"/>
      <c r="O309" s="116"/>
      <c r="P309" s="30"/>
      <c r="Q309" s="30"/>
      <c r="R309" s="30"/>
      <c r="S309" s="30"/>
      <c r="T309" s="119"/>
      <c r="U309" s="48">
        <v>34479</v>
      </c>
      <c r="V309" s="30">
        <v>1923</v>
      </c>
      <c r="W309" s="70" t="s">
        <v>104</v>
      </c>
    </row>
    <row r="310" spans="12:23" ht="13.5" thickBot="1">
      <c r="L310" s="7"/>
      <c r="M310" s="142"/>
      <c r="N310" s="65"/>
      <c r="O310" s="135"/>
      <c r="P310" s="24"/>
      <c r="Q310" s="24"/>
      <c r="R310" s="24"/>
      <c r="S310" s="24"/>
      <c r="T310" s="134"/>
      <c r="U310" s="51"/>
      <c r="V310" s="24"/>
      <c r="W310" s="71"/>
    </row>
    <row r="311" spans="12:23" ht="13.5" thickTop="1">
      <c r="L311" s="1">
        <v>1995</v>
      </c>
      <c r="M311" s="2">
        <v>4163066</v>
      </c>
      <c r="N311" s="64">
        <v>3163780</v>
      </c>
      <c r="O311" s="116">
        <v>1889092</v>
      </c>
      <c r="P311" s="30">
        <v>78001</v>
      </c>
      <c r="Q311" s="30">
        <v>0</v>
      </c>
      <c r="R311" s="30">
        <v>64330</v>
      </c>
      <c r="S311" s="30">
        <v>30964</v>
      </c>
      <c r="T311" s="119">
        <f>SUM(O311:S311)</f>
        <v>2062387</v>
      </c>
      <c r="U311" s="36">
        <v>34676</v>
      </c>
      <c r="V311" s="30">
        <v>1630</v>
      </c>
      <c r="W311" s="70" t="s">
        <v>100</v>
      </c>
    </row>
    <row r="312" spans="12:23" ht="12.75">
      <c r="L312" s="1"/>
      <c r="M312" s="2"/>
      <c r="N312" s="64"/>
      <c r="O312" s="116"/>
      <c r="P312" s="30"/>
      <c r="Q312" s="30"/>
      <c r="R312" s="30"/>
      <c r="S312" s="30"/>
      <c r="T312" s="119"/>
      <c r="U312" s="36">
        <v>34712</v>
      </c>
      <c r="V312" s="30">
        <v>2388</v>
      </c>
      <c r="W312" s="70" t="s">
        <v>105</v>
      </c>
    </row>
    <row r="313" spans="12:23" ht="12.75">
      <c r="L313" s="1"/>
      <c r="M313" s="2"/>
      <c r="N313" s="64"/>
      <c r="O313" s="116"/>
      <c r="P313" s="30"/>
      <c r="Q313" s="30"/>
      <c r="R313" s="30"/>
      <c r="S313" s="30"/>
      <c r="T313" s="119"/>
      <c r="U313" s="36">
        <v>34723</v>
      </c>
      <c r="V313" s="30">
        <v>3164</v>
      </c>
      <c r="W313" s="17">
        <v>100</v>
      </c>
    </row>
    <row r="314" spans="12:23" ht="12.75">
      <c r="L314" s="1"/>
      <c r="M314" s="2"/>
      <c r="N314" s="64"/>
      <c r="O314" s="116"/>
      <c r="P314" s="30"/>
      <c r="Q314" s="30"/>
      <c r="R314" s="30"/>
      <c r="S314" s="30"/>
      <c r="T314" s="119"/>
      <c r="U314" s="38">
        <v>34790</v>
      </c>
      <c r="V314" s="16">
        <v>2368</v>
      </c>
      <c r="W314" s="17">
        <v>100</v>
      </c>
    </row>
    <row r="315" spans="12:23" ht="13.5" thickBot="1">
      <c r="L315" s="7"/>
      <c r="M315" s="142"/>
      <c r="N315" s="65"/>
      <c r="O315" s="116"/>
      <c r="P315" s="30"/>
      <c r="Q315" s="30"/>
      <c r="R315" s="30"/>
      <c r="S315" s="30"/>
      <c r="T315" s="119"/>
      <c r="U315" s="34"/>
      <c r="V315" s="24"/>
      <c r="W315" s="71"/>
    </row>
    <row r="316" spans="12:23" ht="13.5" thickTop="1">
      <c r="L316" s="1">
        <v>1996</v>
      </c>
      <c r="M316" s="2">
        <v>4111341</v>
      </c>
      <c r="N316" s="64">
        <v>2687307</v>
      </c>
      <c r="O316" s="128">
        <v>2206501</v>
      </c>
      <c r="P316" s="129">
        <v>133414</v>
      </c>
      <c r="Q316" s="129">
        <v>174909</v>
      </c>
      <c r="R316" s="129">
        <v>28647</v>
      </c>
      <c r="S316" s="129">
        <v>31047</v>
      </c>
      <c r="T316" s="130">
        <f>SUM(O316:S316)</f>
        <v>2574518</v>
      </c>
      <c r="U316" s="36">
        <v>35034</v>
      </c>
      <c r="V316" s="30">
        <v>2235</v>
      </c>
      <c r="W316" s="70" t="s">
        <v>106</v>
      </c>
    </row>
    <row r="317" spans="12:23" ht="12.75">
      <c r="L317" s="1"/>
      <c r="M317" s="2"/>
      <c r="N317" s="64"/>
      <c r="O317" s="116"/>
      <c r="P317" s="30"/>
      <c r="Q317" s="30"/>
      <c r="R317" s="30"/>
      <c r="S317" s="30"/>
      <c r="T317" s="119"/>
      <c r="U317" s="36">
        <v>35128</v>
      </c>
      <c r="V317" s="30">
        <v>2508</v>
      </c>
      <c r="W317" s="70" t="s">
        <v>107</v>
      </c>
    </row>
    <row r="318" spans="12:23" ht="12.75">
      <c r="L318" s="1"/>
      <c r="M318" s="2"/>
      <c r="N318" s="64"/>
      <c r="O318" s="116"/>
      <c r="P318" s="30"/>
      <c r="Q318" s="30"/>
      <c r="R318" s="30"/>
      <c r="S318" s="30"/>
      <c r="T318" s="119"/>
      <c r="U318" s="36">
        <v>35132</v>
      </c>
      <c r="V318" s="30">
        <v>2702</v>
      </c>
      <c r="W318" s="17">
        <v>100</v>
      </c>
    </row>
    <row r="319" spans="12:23" ht="13.5" thickBot="1">
      <c r="L319" s="7"/>
      <c r="M319" s="142"/>
      <c r="N319" s="65"/>
      <c r="O319" s="135"/>
      <c r="P319" s="24"/>
      <c r="Q319" s="24"/>
      <c r="R319" s="24"/>
      <c r="S319" s="24"/>
      <c r="T319" s="134"/>
      <c r="U319" s="25"/>
      <c r="V319" s="24"/>
      <c r="W319" s="71"/>
    </row>
    <row r="320" spans="12:23" ht="13.5" thickTop="1">
      <c r="L320" s="1">
        <v>1997</v>
      </c>
      <c r="M320" s="2">
        <v>4084866</v>
      </c>
      <c r="N320" s="64">
        <v>2976606</v>
      </c>
      <c r="O320" s="116">
        <v>2197837</v>
      </c>
      <c r="P320" s="30">
        <v>0</v>
      </c>
      <c r="Q320" s="30">
        <v>62544</v>
      </c>
      <c r="R320" s="30">
        <v>21432</v>
      </c>
      <c r="S320" s="30">
        <v>97036</v>
      </c>
      <c r="T320" s="119">
        <f>SUM(O320:S320)</f>
        <v>2378849</v>
      </c>
      <c r="U320" s="36">
        <v>35400</v>
      </c>
      <c r="V320" s="16">
        <v>2418</v>
      </c>
      <c r="W320" s="70" t="s">
        <v>102</v>
      </c>
    </row>
    <row r="321" spans="12:23" ht="12.75">
      <c r="L321" s="1"/>
      <c r="M321" s="2"/>
      <c r="N321" s="64"/>
      <c r="O321" s="116"/>
      <c r="P321" s="30"/>
      <c r="Q321" s="30"/>
      <c r="R321" s="30"/>
      <c r="S321" s="30"/>
      <c r="T321" s="119"/>
      <c r="U321" s="36">
        <v>35472</v>
      </c>
      <c r="V321" s="16">
        <v>2980</v>
      </c>
      <c r="W321" s="17">
        <v>100</v>
      </c>
    </row>
    <row r="322" spans="12:23" ht="13.5" thickBot="1">
      <c r="L322" s="7"/>
      <c r="M322" s="142"/>
      <c r="N322" s="67"/>
      <c r="O322" s="114"/>
      <c r="P322" s="37"/>
      <c r="Q322" s="37"/>
      <c r="R322" s="37"/>
      <c r="S322" s="37"/>
      <c r="T322" s="54"/>
      <c r="U322" s="34"/>
      <c r="V322" s="34"/>
      <c r="W322" s="74"/>
    </row>
    <row r="323" spans="12:23" ht="13.5" thickTop="1">
      <c r="L323" s="1">
        <v>1998</v>
      </c>
      <c r="M323" s="2">
        <v>4086021</v>
      </c>
      <c r="N323" s="64">
        <v>3335367</v>
      </c>
      <c r="O323" s="128">
        <v>1595403</v>
      </c>
      <c r="P323" s="129">
        <v>56116</v>
      </c>
      <c r="Q323" s="129">
        <v>75000</v>
      </c>
      <c r="R323" s="129">
        <v>20288</v>
      </c>
      <c r="S323" s="129">
        <v>67975</v>
      </c>
      <c r="T323" s="130">
        <f>SUM(O323:S323)</f>
        <v>1814782</v>
      </c>
      <c r="U323" s="36">
        <v>35765</v>
      </c>
      <c r="V323" s="16">
        <v>1620</v>
      </c>
      <c r="W323" s="70" t="s">
        <v>100</v>
      </c>
    </row>
    <row r="324" spans="12:23" ht="12.75">
      <c r="L324" s="1"/>
      <c r="M324" s="2"/>
      <c r="N324" s="68"/>
      <c r="O324" s="114"/>
      <c r="P324" s="37"/>
      <c r="Q324" s="37"/>
      <c r="R324" s="37"/>
      <c r="S324" s="37"/>
      <c r="T324" s="119"/>
      <c r="U324" s="36">
        <v>35821</v>
      </c>
      <c r="V324" s="16">
        <v>2414</v>
      </c>
      <c r="W324" s="70" t="s">
        <v>105</v>
      </c>
    </row>
    <row r="325" spans="12:23" ht="12.75">
      <c r="L325" s="1"/>
      <c r="M325" s="2"/>
      <c r="N325" s="68"/>
      <c r="O325" s="114"/>
      <c r="P325" s="37"/>
      <c r="Q325" s="37"/>
      <c r="R325" s="37"/>
      <c r="S325" s="37"/>
      <c r="T325" s="119"/>
      <c r="U325" s="36">
        <v>35837</v>
      </c>
      <c r="V325" s="16">
        <v>2947</v>
      </c>
      <c r="W325" s="70" t="s">
        <v>108</v>
      </c>
    </row>
    <row r="326" spans="12:23" ht="12.75">
      <c r="L326" s="1"/>
      <c r="M326" s="2"/>
      <c r="N326" s="68"/>
      <c r="O326" s="114"/>
      <c r="P326" s="37"/>
      <c r="Q326" s="37"/>
      <c r="R326" s="37"/>
      <c r="S326" s="37"/>
      <c r="T326" s="119"/>
      <c r="U326" s="36">
        <v>35865</v>
      </c>
      <c r="V326" s="30">
        <v>3191</v>
      </c>
      <c r="W326" s="17">
        <v>100</v>
      </c>
    </row>
    <row r="327" spans="12:23" ht="13.5" thickBot="1">
      <c r="L327" s="7"/>
      <c r="M327" s="142"/>
      <c r="N327" s="67"/>
      <c r="O327" s="133"/>
      <c r="P327" s="34"/>
      <c r="Q327" s="34"/>
      <c r="R327" s="34"/>
      <c r="S327" s="34"/>
      <c r="T327" s="134"/>
      <c r="U327" s="25"/>
      <c r="V327" s="24"/>
      <c r="W327" s="71"/>
    </row>
    <row r="328" spans="12:23" ht="13.5" thickTop="1">
      <c r="L328" s="1">
        <v>1999</v>
      </c>
      <c r="M328" s="2">
        <v>4119646</v>
      </c>
      <c r="N328" s="68">
        <v>3417569</v>
      </c>
      <c r="O328" s="114">
        <v>2522763</v>
      </c>
      <c r="P328" s="37">
        <v>0</v>
      </c>
      <c r="Q328" s="37">
        <v>216140</v>
      </c>
      <c r="R328" s="37">
        <v>158070</v>
      </c>
      <c r="S328" s="37">
        <v>25029</v>
      </c>
      <c r="T328" s="119">
        <f>SUM(O328:S328)</f>
        <v>2922002</v>
      </c>
      <c r="U328" s="36">
        <v>36123</v>
      </c>
      <c r="V328" s="33">
        <v>2240</v>
      </c>
      <c r="W328" s="70" t="s">
        <v>101</v>
      </c>
    </row>
    <row r="329" spans="12:23" ht="12.75">
      <c r="L329" s="1"/>
      <c r="M329" s="2"/>
      <c r="N329" s="68"/>
      <c r="O329" s="114"/>
      <c r="P329" s="37"/>
      <c r="Q329" s="37"/>
      <c r="R329" s="37"/>
      <c r="S329" s="37"/>
      <c r="T329" s="119"/>
      <c r="U329" s="36">
        <v>36201</v>
      </c>
      <c r="V329" s="33">
        <v>2442</v>
      </c>
      <c r="W329" s="70" t="s">
        <v>105</v>
      </c>
    </row>
    <row r="330" spans="12:23" ht="12.75">
      <c r="L330" s="1"/>
      <c r="M330" s="2"/>
      <c r="N330" s="68"/>
      <c r="O330" s="114"/>
      <c r="P330" s="37"/>
      <c r="Q330" s="37"/>
      <c r="R330" s="37"/>
      <c r="S330" s="37"/>
      <c r="T330" s="119"/>
      <c r="U330" s="36">
        <v>36229</v>
      </c>
      <c r="V330" s="33">
        <v>3214</v>
      </c>
      <c r="W330" s="75">
        <v>100</v>
      </c>
    </row>
    <row r="331" spans="12:23" ht="13.5" thickBot="1">
      <c r="L331" s="7"/>
      <c r="M331" s="142"/>
      <c r="N331" s="67"/>
      <c r="O331" s="114"/>
      <c r="P331" s="37"/>
      <c r="Q331" s="37"/>
      <c r="R331" s="37"/>
      <c r="S331" s="37"/>
      <c r="T331" s="119"/>
      <c r="U331" s="25"/>
      <c r="V331" s="34" t="s">
        <v>54</v>
      </c>
      <c r="W331" s="74"/>
    </row>
    <row r="332" spans="12:23" ht="13.5" thickTop="1">
      <c r="L332" s="1">
        <v>2000</v>
      </c>
      <c r="M332" s="2">
        <v>4121631</v>
      </c>
      <c r="N332" s="68">
        <v>3616645</v>
      </c>
      <c r="O332" s="131">
        <v>2668229</v>
      </c>
      <c r="P332" s="57">
        <v>218402</v>
      </c>
      <c r="Q332" s="57">
        <v>282305</v>
      </c>
      <c r="R332" s="57">
        <v>308785</v>
      </c>
      <c r="S332" s="57">
        <v>114246</v>
      </c>
      <c r="T332" s="130">
        <f>SUM(O332:S332)</f>
        <v>3591967</v>
      </c>
      <c r="U332" s="36">
        <v>36494</v>
      </c>
      <c r="V332" s="33">
        <v>2060</v>
      </c>
      <c r="W332" s="70" t="s">
        <v>104</v>
      </c>
    </row>
    <row r="333" spans="12:23" ht="12.75">
      <c r="L333" s="1"/>
      <c r="M333" s="2"/>
      <c r="N333" s="68"/>
      <c r="O333" s="114"/>
      <c r="P333" s="37"/>
      <c r="Q333" s="37"/>
      <c r="R333" s="37"/>
      <c r="S333" s="37"/>
      <c r="T333" s="54"/>
      <c r="U333" s="36">
        <v>36581</v>
      </c>
      <c r="V333" s="33">
        <v>2875</v>
      </c>
      <c r="W333" s="70" t="s">
        <v>102</v>
      </c>
    </row>
    <row r="334" spans="12:23" ht="12.75">
      <c r="L334" s="1"/>
      <c r="M334" s="2"/>
      <c r="N334" s="68"/>
      <c r="O334" s="114"/>
      <c r="P334" s="37"/>
      <c r="Q334" s="37"/>
      <c r="R334" s="37"/>
      <c r="S334" s="37"/>
      <c r="T334" s="54"/>
      <c r="U334" s="36">
        <v>36595</v>
      </c>
      <c r="V334" s="33">
        <v>3617</v>
      </c>
      <c r="W334" s="70">
        <v>100</v>
      </c>
    </row>
    <row r="335" spans="12:23" ht="12.75">
      <c r="L335" s="1"/>
      <c r="M335" s="2"/>
      <c r="N335" s="68"/>
      <c r="O335" s="114"/>
      <c r="P335" s="37"/>
      <c r="Q335" s="37"/>
      <c r="R335" s="37"/>
      <c r="S335" s="37"/>
      <c r="T335" s="54"/>
      <c r="U335" s="36">
        <v>36636</v>
      </c>
      <c r="V335" s="37">
        <v>3406</v>
      </c>
      <c r="W335" s="70" t="s">
        <v>107</v>
      </c>
    </row>
    <row r="336" spans="12:23" ht="13.5" thickBot="1">
      <c r="L336" s="7"/>
      <c r="M336" s="142"/>
      <c r="N336" s="67"/>
      <c r="O336" s="133"/>
      <c r="P336" s="34"/>
      <c r="Q336" s="34"/>
      <c r="R336" s="34"/>
      <c r="S336" s="34"/>
      <c r="T336" s="52"/>
      <c r="U336" s="34"/>
      <c r="V336" s="34"/>
      <c r="W336" s="74"/>
    </row>
    <row r="337" spans="12:23" ht="13.5" thickTop="1">
      <c r="L337" s="1">
        <v>2001</v>
      </c>
      <c r="M337" s="2">
        <v>4124136</v>
      </c>
      <c r="N337" s="68">
        <v>4124136</v>
      </c>
      <c r="O337" s="114">
        <v>1225671</v>
      </c>
      <c r="P337" s="37">
        <v>335380</v>
      </c>
      <c r="Q337" s="37">
        <v>18240</v>
      </c>
      <c r="R337" s="37">
        <v>48145</v>
      </c>
      <c r="S337" s="37">
        <v>439686</v>
      </c>
      <c r="T337" s="54">
        <f>SUM(O337:S337)</f>
        <v>2067122</v>
      </c>
      <c r="U337" s="36">
        <v>36861</v>
      </c>
      <c r="V337" s="33">
        <v>1649</v>
      </c>
      <c r="W337" s="70" t="s">
        <v>100</v>
      </c>
    </row>
    <row r="338" spans="12:23" ht="12.75">
      <c r="L338" s="1"/>
      <c r="M338" s="2"/>
      <c r="N338" s="68"/>
      <c r="O338" s="114"/>
      <c r="P338" s="37"/>
      <c r="Q338" s="37"/>
      <c r="R338" s="37"/>
      <c r="S338" s="37"/>
      <c r="T338" s="54"/>
      <c r="U338" s="36">
        <v>36922</v>
      </c>
      <c r="V338" s="33">
        <v>824</v>
      </c>
      <c r="W338" s="70" t="s">
        <v>95</v>
      </c>
    </row>
    <row r="339" spans="12:23" ht="12.75">
      <c r="L339" s="1"/>
      <c r="M339" s="2"/>
      <c r="N339" s="68"/>
      <c r="O339" s="114"/>
      <c r="P339" s="37"/>
      <c r="Q339" s="37"/>
      <c r="R339" s="37"/>
      <c r="S339" s="37"/>
      <c r="T339" s="54"/>
      <c r="U339" s="36">
        <v>36956</v>
      </c>
      <c r="V339" s="33">
        <v>1030</v>
      </c>
      <c r="W339" s="70" t="s">
        <v>99</v>
      </c>
    </row>
    <row r="340" spans="12:23" ht="12.75">
      <c r="L340" s="1"/>
      <c r="M340" s="2"/>
      <c r="N340" s="68"/>
      <c r="O340" s="114"/>
      <c r="P340" s="37"/>
      <c r="Q340" s="37"/>
      <c r="R340" s="37"/>
      <c r="S340" s="37"/>
      <c r="T340" s="54"/>
      <c r="U340" s="36">
        <v>36965</v>
      </c>
      <c r="V340" s="33">
        <v>1237</v>
      </c>
      <c r="W340" s="70" t="s">
        <v>109</v>
      </c>
    </row>
    <row r="341" spans="12:23" ht="12.75">
      <c r="L341" s="1"/>
      <c r="M341" s="2"/>
      <c r="N341" s="68"/>
      <c r="O341" s="114"/>
      <c r="P341" s="37"/>
      <c r="Q341" s="37"/>
      <c r="R341" s="37"/>
      <c r="S341" s="37"/>
      <c r="T341" s="54"/>
      <c r="U341" s="36">
        <v>37015</v>
      </c>
      <c r="V341" s="33">
        <v>1380</v>
      </c>
      <c r="W341" s="70" t="s">
        <v>110</v>
      </c>
    </row>
    <row r="342" spans="12:23" ht="12.75">
      <c r="L342" s="1"/>
      <c r="M342" s="2"/>
      <c r="N342" s="68"/>
      <c r="O342" s="114"/>
      <c r="P342" s="37"/>
      <c r="Q342" s="37"/>
      <c r="R342" s="37"/>
      <c r="S342" s="37"/>
      <c r="T342" s="54"/>
      <c r="U342" s="36">
        <v>37028</v>
      </c>
      <c r="V342" s="33">
        <v>1443</v>
      </c>
      <c r="W342" s="70" t="s">
        <v>96</v>
      </c>
    </row>
    <row r="343" spans="12:23" ht="12.75">
      <c r="L343" s="1"/>
      <c r="M343" s="2"/>
      <c r="N343" s="68"/>
      <c r="O343" s="114"/>
      <c r="P343" s="37"/>
      <c r="Q343" s="37"/>
      <c r="R343" s="37"/>
      <c r="S343" s="37"/>
      <c r="T343" s="54"/>
      <c r="U343" s="36">
        <v>37119</v>
      </c>
      <c r="V343" s="33">
        <v>1608</v>
      </c>
      <c r="W343" s="70" t="s">
        <v>111</v>
      </c>
    </row>
    <row r="344" spans="12:23" ht="13.5" thickBot="1">
      <c r="L344" s="7"/>
      <c r="M344" s="142"/>
      <c r="N344" s="67"/>
      <c r="O344" s="114"/>
      <c r="P344" s="37"/>
      <c r="Q344" s="37"/>
      <c r="R344" s="37"/>
      <c r="S344" s="37"/>
      <c r="T344" s="54"/>
      <c r="U344" s="25"/>
      <c r="V344" s="34"/>
      <c r="W344" s="74"/>
    </row>
    <row r="345" spans="12:23" ht="13.5" thickTop="1">
      <c r="L345" s="1">
        <v>2002</v>
      </c>
      <c r="M345" s="2">
        <v>4125031</v>
      </c>
      <c r="N345" s="68">
        <v>3913698</v>
      </c>
      <c r="O345" s="131">
        <v>2360209</v>
      </c>
      <c r="P345" s="57">
        <v>160169</v>
      </c>
      <c r="Q345" s="57">
        <v>45252</v>
      </c>
      <c r="R345" s="57">
        <v>43115</v>
      </c>
      <c r="S345" s="57">
        <v>172827</v>
      </c>
      <c r="T345" s="132">
        <f>SUM(O345:S345)</f>
        <v>2781572</v>
      </c>
      <c r="U345" s="18">
        <v>37225</v>
      </c>
      <c r="V345" s="33">
        <v>825</v>
      </c>
      <c r="W345" s="70" t="s">
        <v>95</v>
      </c>
    </row>
    <row r="346" spans="12:23" ht="12.75">
      <c r="L346" s="1"/>
      <c r="M346" s="2"/>
      <c r="N346" s="68"/>
      <c r="O346" s="114"/>
      <c r="P346" s="37"/>
      <c r="Q346" s="37"/>
      <c r="R346" s="37"/>
      <c r="S346" s="37"/>
      <c r="T346" s="54"/>
      <c r="U346" s="18">
        <v>37267</v>
      </c>
      <c r="V346" s="33">
        <v>1856</v>
      </c>
      <c r="W346" s="70" t="s">
        <v>97</v>
      </c>
    </row>
    <row r="347" spans="12:23" ht="12.75">
      <c r="L347" s="1"/>
      <c r="M347" s="2"/>
      <c r="N347" s="68"/>
      <c r="O347" s="114"/>
      <c r="P347" s="37"/>
      <c r="Q347" s="37"/>
      <c r="R347" s="37"/>
      <c r="S347" s="37"/>
      <c r="T347" s="54"/>
      <c r="U347" s="18">
        <v>37337</v>
      </c>
      <c r="V347" s="37">
        <v>2268</v>
      </c>
      <c r="W347" s="70" t="s">
        <v>101</v>
      </c>
    </row>
    <row r="348" spans="12:23" ht="12.75">
      <c r="L348" s="1"/>
      <c r="M348" s="2"/>
      <c r="N348" s="68"/>
      <c r="O348" s="114"/>
      <c r="P348" s="37"/>
      <c r="Q348" s="37"/>
      <c r="R348" s="37"/>
      <c r="S348" s="37"/>
      <c r="T348" s="54"/>
      <c r="U348" s="18">
        <v>37343</v>
      </c>
      <c r="V348" s="33">
        <v>2475</v>
      </c>
      <c r="W348" s="70" t="s">
        <v>105</v>
      </c>
    </row>
    <row r="349" spans="12:23" ht="12.75">
      <c r="L349" s="1"/>
      <c r="M349" s="2"/>
      <c r="N349" s="68"/>
      <c r="O349" s="114"/>
      <c r="P349" s="37"/>
      <c r="Q349" s="37"/>
      <c r="R349" s="37"/>
      <c r="S349" s="37"/>
      <c r="T349" s="54"/>
      <c r="U349" s="18">
        <v>37390</v>
      </c>
      <c r="V349" s="33">
        <v>2681</v>
      </c>
      <c r="W349" s="70" t="s">
        <v>112</v>
      </c>
    </row>
    <row r="350" spans="12:23" ht="12.75">
      <c r="L350" s="1"/>
      <c r="M350" s="2"/>
      <c r="N350" s="68"/>
      <c r="O350" s="114"/>
      <c r="P350" s="37"/>
      <c r="Q350" s="37"/>
      <c r="R350" s="37"/>
      <c r="S350" s="37"/>
      <c r="T350" s="54"/>
      <c r="U350" s="18">
        <v>37491</v>
      </c>
      <c r="V350" s="33">
        <v>2887</v>
      </c>
      <c r="W350" s="70" t="s">
        <v>102</v>
      </c>
    </row>
    <row r="351" spans="12:23" ht="13.5" thickBot="1">
      <c r="L351" s="1"/>
      <c r="M351" s="142"/>
      <c r="N351" s="68"/>
      <c r="O351" s="114"/>
      <c r="P351" s="37"/>
      <c r="Q351" s="37"/>
      <c r="R351" s="37"/>
      <c r="S351" s="37"/>
      <c r="T351" s="54"/>
      <c r="U351" s="33"/>
      <c r="V351" s="33"/>
      <c r="W351" s="52"/>
    </row>
    <row r="352" spans="12:23" ht="13.5" thickTop="1">
      <c r="L352" s="8">
        <v>2003</v>
      </c>
      <c r="M352" s="2">
        <v>4126926</v>
      </c>
      <c r="N352" s="69">
        <v>4126926</v>
      </c>
      <c r="O352" s="131">
        <v>2693559</v>
      </c>
      <c r="P352" s="57">
        <v>219913</v>
      </c>
      <c r="Q352" s="57">
        <v>29770</v>
      </c>
      <c r="R352" s="57">
        <v>59828</v>
      </c>
      <c r="S352" s="57">
        <v>227759</v>
      </c>
      <c r="T352" s="132">
        <f>SUM(O352:S352)</f>
        <v>3230829</v>
      </c>
      <c r="U352" s="63">
        <v>37593</v>
      </c>
      <c r="V352" s="57">
        <v>825</v>
      </c>
      <c r="W352" s="70" t="s">
        <v>95</v>
      </c>
    </row>
    <row r="353" spans="12:23" ht="12.75">
      <c r="L353" s="1"/>
      <c r="M353" s="2"/>
      <c r="N353" s="68"/>
      <c r="O353" s="114"/>
      <c r="P353" s="37"/>
      <c r="Q353" s="37"/>
      <c r="R353" s="37"/>
      <c r="S353" s="37"/>
      <c r="T353" s="54"/>
      <c r="U353" s="36">
        <v>37637</v>
      </c>
      <c r="V353" s="37">
        <v>1857</v>
      </c>
      <c r="W353" s="70" t="s">
        <v>97</v>
      </c>
    </row>
    <row r="354" spans="12:23" ht="12.75">
      <c r="L354" s="1"/>
      <c r="M354" s="2"/>
      <c r="N354" s="68"/>
      <c r="O354" s="114"/>
      <c r="P354" s="37"/>
      <c r="Q354" s="37"/>
      <c r="R354" s="37"/>
      <c r="S354" s="37"/>
      <c r="T354" s="54"/>
      <c r="U354" s="36">
        <v>37706</v>
      </c>
      <c r="V354" s="33">
        <v>2063</v>
      </c>
      <c r="W354" s="70" t="s">
        <v>104</v>
      </c>
    </row>
    <row r="355" spans="12:23" ht="12.75">
      <c r="L355" s="1"/>
      <c r="M355" s="2"/>
      <c r="N355" s="68"/>
      <c r="O355" s="114"/>
      <c r="P355" s="37"/>
      <c r="Q355" s="37"/>
      <c r="R355" s="37"/>
      <c r="S355" s="37"/>
      <c r="T355" s="54"/>
      <c r="U355" s="36">
        <v>37735</v>
      </c>
      <c r="V355" s="33">
        <v>2889</v>
      </c>
      <c r="W355" s="70" t="s">
        <v>102</v>
      </c>
    </row>
    <row r="356" spans="12:23" ht="12.75">
      <c r="L356" s="1"/>
      <c r="M356" s="2"/>
      <c r="N356" s="68"/>
      <c r="O356" s="114"/>
      <c r="P356" s="37"/>
      <c r="Q356" s="37"/>
      <c r="R356" s="37"/>
      <c r="S356" s="37"/>
      <c r="T356" s="54"/>
      <c r="U356" s="36">
        <v>37757</v>
      </c>
      <c r="V356" s="33">
        <v>3714</v>
      </c>
      <c r="W356" s="70" t="s">
        <v>107</v>
      </c>
    </row>
    <row r="357" spans="12:23" ht="13.5" thickBot="1">
      <c r="L357" s="60"/>
      <c r="M357" s="142"/>
      <c r="N357" s="68"/>
      <c r="O357" s="133"/>
      <c r="P357" s="34"/>
      <c r="Q357" s="34"/>
      <c r="R357" s="34"/>
      <c r="S357" s="34"/>
      <c r="T357" s="52"/>
      <c r="U357" s="25"/>
      <c r="V357" s="33"/>
      <c r="W357" s="76"/>
    </row>
    <row r="358" spans="12:23" ht="13.5" thickTop="1">
      <c r="L358" s="156">
        <v>2004</v>
      </c>
      <c r="M358" s="144">
        <v>4127061</v>
      </c>
      <c r="N358" s="177">
        <v>4128811</v>
      </c>
      <c r="O358" s="152">
        <v>2137614</v>
      </c>
      <c r="P358" s="113">
        <v>439872</v>
      </c>
      <c r="Q358" s="113">
        <v>17240</v>
      </c>
      <c r="R358" s="113">
        <v>218496</v>
      </c>
      <c r="S358" s="113">
        <v>306361</v>
      </c>
      <c r="T358" s="178">
        <f>SUM(O358:S358)</f>
        <v>3119583</v>
      </c>
      <c r="U358" s="36">
        <v>37956</v>
      </c>
      <c r="V358" s="58">
        <v>1445</v>
      </c>
      <c r="W358" s="70" t="s">
        <v>96</v>
      </c>
    </row>
    <row r="359" spans="12:23" ht="12.75">
      <c r="L359" s="1"/>
      <c r="M359" s="2"/>
      <c r="N359" s="68"/>
      <c r="O359" s="114"/>
      <c r="P359" s="37"/>
      <c r="Q359" s="37"/>
      <c r="R359" s="37"/>
      <c r="S359" s="37"/>
      <c r="T359" s="54"/>
      <c r="U359" s="36">
        <v>38001</v>
      </c>
      <c r="V359" s="33">
        <v>2060</v>
      </c>
      <c r="W359" s="70" t="s">
        <v>104</v>
      </c>
    </row>
    <row r="360" spans="12:23" ht="12.75">
      <c r="L360" s="1"/>
      <c r="M360" s="2"/>
      <c r="N360" s="68"/>
      <c r="O360" s="114"/>
      <c r="P360" s="37"/>
      <c r="Q360" s="37"/>
      <c r="R360" s="37"/>
      <c r="S360" s="37"/>
      <c r="T360" s="54"/>
      <c r="U360" s="36">
        <v>38047</v>
      </c>
      <c r="V360" s="33">
        <v>2680</v>
      </c>
      <c r="W360" s="70" t="s">
        <v>112</v>
      </c>
    </row>
    <row r="361" spans="12:23" ht="13.5" thickBot="1">
      <c r="L361" s="1"/>
      <c r="M361" s="145"/>
      <c r="N361" s="68"/>
      <c r="O361" s="114"/>
      <c r="P361" s="37"/>
      <c r="Q361" s="37"/>
      <c r="R361" s="37"/>
      <c r="S361" s="37"/>
      <c r="T361" s="54"/>
      <c r="U361" s="33"/>
      <c r="V361" s="33"/>
      <c r="W361" s="54"/>
    </row>
    <row r="362" spans="12:23" ht="13.5" thickTop="1">
      <c r="L362" s="8">
        <v>2005</v>
      </c>
      <c r="M362" s="151">
        <v>4125686</v>
      </c>
      <c r="N362" s="69">
        <v>4125686</v>
      </c>
      <c r="O362" s="131">
        <v>2604261</v>
      </c>
      <c r="P362" s="57">
        <v>184720</v>
      </c>
      <c r="Q362" s="57">
        <v>38275</v>
      </c>
      <c r="R362" s="57">
        <v>731083</v>
      </c>
      <c r="S362" s="57">
        <v>68668</v>
      </c>
      <c r="T362" s="132">
        <f>SUM(O362:S362)</f>
        <v>3627007</v>
      </c>
      <c r="U362" s="63">
        <v>38322</v>
      </c>
      <c r="V362" s="57">
        <v>1650</v>
      </c>
      <c r="W362" s="77" t="s">
        <v>100</v>
      </c>
    </row>
    <row r="363" spans="12:23" ht="12.75">
      <c r="L363" s="1"/>
      <c r="M363" s="145"/>
      <c r="N363" s="68"/>
      <c r="O363" s="114"/>
      <c r="P363" s="37"/>
      <c r="Q363" s="37"/>
      <c r="R363" s="37"/>
      <c r="S363" s="37"/>
      <c r="T363" s="54"/>
      <c r="U363" s="18">
        <v>38366</v>
      </c>
      <c r="V363" s="33">
        <v>2480</v>
      </c>
      <c r="W363" s="70" t="s">
        <v>105</v>
      </c>
    </row>
    <row r="364" spans="12:23" ht="12.75">
      <c r="L364" s="1"/>
      <c r="M364" s="145"/>
      <c r="N364" s="68"/>
      <c r="O364" s="114"/>
      <c r="P364" s="37"/>
      <c r="Q364" s="37"/>
      <c r="R364" s="37"/>
      <c r="S364" s="37"/>
      <c r="T364" s="54"/>
      <c r="U364" s="18">
        <v>38443</v>
      </c>
      <c r="V364" s="33">
        <v>2890</v>
      </c>
      <c r="W364" s="70" t="s">
        <v>102</v>
      </c>
    </row>
    <row r="365" spans="12:23" ht="12.75">
      <c r="L365" s="1"/>
      <c r="M365" s="145"/>
      <c r="N365" s="68"/>
      <c r="O365" s="114"/>
      <c r="P365" s="37"/>
      <c r="Q365" s="37"/>
      <c r="R365" s="37"/>
      <c r="S365" s="37"/>
      <c r="T365" s="54"/>
      <c r="U365" s="18">
        <v>38463</v>
      </c>
      <c r="V365" s="62">
        <v>3300</v>
      </c>
      <c r="W365" s="70" t="s">
        <v>108</v>
      </c>
    </row>
    <row r="366" spans="12:23" ht="12.75">
      <c r="L366" s="1"/>
      <c r="M366" s="145"/>
      <c r="N366" s="68"/>
      <c r="O366" s="114"/>
      <c r="P366" s="37"/>
      <c r="Q366" s="37"/>
      <c r="R366" s="37"/>
      <c r="S366" s="37"/>
      <c r="T366" s="54"/>
      <c r="U366" s="18">
        <v>38499</v>
      </c>
      <c r="V366" s="33">
        <v>3710</v>
      </c>
      <c r="W366" s="70" t="s">
        <v>107</v>
      </c>
    </row>
    <row r="367" spans="12:23" ht="13.5" thickBot="1">
      <c r="L367" s="7"/>
      <c r="M367" s="146"/>
      <c r="N367" s="67"/>
      <c r="O367" s="133"/>
      <c r="P367" s="34"/>
      <c r="Q367" s="34"/>
      <c r="R367" s="34"/>
      <c r="S367" s="34"/>
      <c r="T367" s="52"/>
      <c r="U367" s="34"/>
      <c r="V367" s="34"/>
      <c r="W367" s="52"/>
    </row>
    <row r="368" spans="12:23" ht="13.5" thickTop="1">
      <c r="L368" s="8">
        <v>2006</v>
      </c>
      <c r="M368" s="151">
        <v>4126885</v>
      </c>
      <c r="N368" s="69">
        <v>4126831</v>
      </c>
      <c r="O368" s="114">
        <v>2756849</v>
      </c>
      <c r="P368" s="37">
        <v>182240</v>
      </c>
      <c r="Q368" s="37">
        <v>34260</v>
      </c>
      <c r="R368" s="37">
        <v>621339</v>
      </c>
      <c r="S368" s="37">
        <v>96885</v>
      </c>
      <c r="T368" s="54">
        <f>SUM(O368:S368)</f>
        <v>3691573</v>
      </c>
      <c r="U368" s="63">
        <v>38678</v>
      </c>
      <c r="V368" s="57">
        <v>2270</v>
      </c>
      <c r="W368" s="70" t="s">
        <v>101</v>
      </c>
    </row>
    <row r="369" spans="12:23" ht="12.75">
      <c r="L369" s="1"/>
      <c r="M369" s="145"/>
      <c r="N369" s="68"/>
      <c r="O369" s="114"/>
      <c r="P369" s="37"/>
      <c r="Q369" s="37"/>
      <c r="R369" s="37"/>
      <c r="S369" s="37"/>
      <c r="T369" s="54"/>
      <c r="U369" s="18">
        <v>38700</v>
      </c>
      <c r="V369" s="33">
        <v>2680</v>
      </c>
      <c r="W369" s="70" t="s">
        <v>112</v>
      </c>
    </row>
    <row r="370" spans="12:23" ht="12.75">
      <c r="L370" s="1"/>
      <c r="M370" s="145"/>
      <c r="N370" s="68"/>
      <c r="O370" s="114"/>
      <c r="P370" s="37"/>
      <c r="Q370" s="37"/>
      <c r="R370" s="37"/>
      <c r="S370" s="37"/>
      <c r="T370" s="54"/>
      <c r="U370" s="18">
        <v>38734</v>
      </c>
      <c r="V370" s="33">
        <v>2890</v>
      </c>
      <c r="W370" s="70" t="s">
        <v>102</v>
      </c>
    </row>
    <row r="371" spans="12:23" ht="12.75">
      <c r="L371" s="1"/>
      <c r="M371" s="145"/>
      <c r="N371" s="68"/>
      <c r="O371" s="114"/>
      <c r="P371" s="37"/>
      <c r="Q371" s="37"/>
      <c r="R371" s="37"/>
      <c r="S371" s="37"/>
      <c r="T371" s="54"/>
      <c r="U371" s="18">
        <v>38799</v>
      </c>
      <c r="V371" s="33">
        <v>3300</v>
      </c>
      <c r="W371" s="70" t="s">
        <v>108</v>
      </c>
    </row>
    <row r="372" spans="12:23" ht="13.5" thickBot="1">
      <c r="L372" s="1"/>
      <c r="M372" s="145"/>
      <c r="N372" s="68"/>
      <c r="O372" s="114"/>
      <c r="P372" s="37"/>
      <c r="Q372" s="37"/>
      <c r="R372" s="37"/>
      <c r="S372" s="37"/>
      <c r="T372" s="54"/>
      <c r="U372" s="18">
        <v>38826</v>
      </c>
      <c r="V372" s="33">
        <v>4130</v>
      </c>
      <c r="W372" s="70" t="s">
        <v>254</v>
      </c>
    </row>
    <row r="373" spans="12:23" ht="13.5" thickTop="1">
      <c r="L373" s="8">
        <v>2007</v>
      </c>
      <c r="M373" s="151">
        <v>4129306</v>
      </c>
      <c r="N373" s="69">
        <v>4066854</v>
      </c>
      <c r="O373" s="131">
        <v>1969755</v>
      </c>
      <c r="P373" s="57">
        <v>94762</v>
      </c>
      <c r="Q373" s="57">
        <v>16380</v>
      </c>
      <c r="R373" s="57">
        <v>309973</v>
      </c>
      <c r="S373" s="57">
        <v>621118</v>
      </c>
      <c r="T373" s="132">
        <f>SUM(O373:S373)</f>
        <v>3011988</v>
      </c>
      <c r="U373" s="63">
        <v>39051</v>
      </c>
      <c r="V373" s="57">
        <v>2466</v>
      </c>
      <c r="W373" s="77" t="s">
        <v>105</v>
      </c>
    </row>
    <row r="374" spans="12:23" ht="13.5" thickBot="1">
      <c r="L374" s="7"/>
      <c r="M374" s="146"/>
      <c r="N374" s="67"/>
      <c r="O374" s="133"/>
      <c r="P374" s="34"/>
      <c r="Q374" s="34"/>
      <c r="R374" s="34"/>
      <c r="S374" s="34"/>
      <c r="T374" s="52"/>
      <c r="U374" s="34"/>
      <c r="V374" s="34"/>
      <c r="W374" s="52"/>
    </row>
    <row r="375" spans="12:23" ht="13.5" thickTop="1">
      <c r="L375" s="8">
        <v>2008</v>
      </c>
      <c r="M375" s="151">
        <v>4165931</v>
      </c>
      <c r="N375" s="69">
        <v>4165931</v>
      </c>
      <c r="O375" s="114">
        <v>1124857</v>
      </c>
      <c r="P375" s="57">
        <v>110100</v>
      </c>
      <c r="Q375" s="37">
        <v>3202</v>
      </c>
      <c r="R375" s="37">
        <v>2729</v>
      </c>
      <c r="S375" s="57">
        <v>693847</v>
      </c>
      <c r="T375" s="54">
        <f>SUM(O375:S375)</f>
        <v>1934735</v>
      </c>
      <c r="U375" s="63">
        <v>39407</v>
      </c>
      <c r="V375" s="57">
        <v>1039</v>
      </c>
      <c r="W375" s="70" t="s">
        <v>99</v>
      </c>
    </row>
    <row r="376" spans="12:23" ht="13.5" thickBot="1">
      <c r="L376" s="1"/>
      <c r="M376" s="144"/>
      <c r="N376" s="68" t="s">
        <v>54</v>
      </c>
      <c r="O376" s="114"/>
      <c r="P376" s="37"/>
      <c r="Q376" s="37"/>
      <c r="R376" s="37"/>
      <c r="S376" s="37"/>
      <c r="T376" s="54"/>
      <c r="U376" s="36">
        <v>39479</v>
      </c>
      <c r="V376" s="37">
        <v>1457</v>
      </c>
      <c r="W376" s="70" t="s">
        <v>96</v>
      </c>
    </row>
    <row r="377" spans="12:23" ht="13.5" thickTop="1">
      <c r="L377" s="8">
        <v>2009</v>
      </c>
      <c r="M377" s="151">
        <v>4166376</v>
      </c>
      <c r="N377" s="131">
        <v>4166376</v>
      </c>
      <c r="O377" s="131">
        <v>1051253</v>
      </c>
      <c r="P377" s="57">
        <v>179500</v>
      </c>
      <c r="Q377" s="57">
        <v>2000</v>
      </c>
      <c r="R377" s="57">
        <v>6032</v>
      </c>
      <c r="S377" s="57">
        <v>577733</v>
      </c>
      <c r="T377" s="132">
        <f>SUM(O377:S377)</f>
        <v>1816518</v>
      </c>
      <c r="U377" s="63">
        <v>39750</v>
      </c>
      <c r="V377" s="57">
        <v>625</v>
      </c>
      <c r="W377" s="89" t="s">
        <v>277</v>
      </c>
    </row>
    <row r="378" spans="12:23" ht="12.75">
      <c r="L378" s="1"/>
      <c r="M378" s="147"/>
      <c r="N378" s="68"/>
      <c r="O378" s="114"/>
      <c r="P378" s="37"/>
      <c r="Q378" s="37"/>
      <c r="R378" s="37"/>
      <c r="S378" s="37"/>
      <c r="T378" s="54"/>
      <c r="U378" s="36">
        <v>39890</v>
      </c>
      <c r="V378" s="33">
        <v>833</v>
      </c>
      <c r="W378" s="92" t="s">
        <v>95</v>
      </c>
    </row>
    <row r="379" spans="12:23" ht="12.75">
      <c r="L379" s="1"/>
      <c r="M379" s="147"/>
      <c r="N379" s="68"/>
      <c r="O379" s="114"/>
      <c r="P379" s="37"/>
      <c r="Q379" s="37"/>
      <c r="R379" s="37"/>
      <c r="S379" s="37"/>
      <c r="T379" s="54"/>
      <c r="U379" s="36">
        <v>39918</v>
      </c>
      <c r="V379" s="33">
        <v>1250</v>
      </c>
      <c r="W379" s="92" t="s">
        <v>109</v>
      </c>
    </row>
    <row r="380" spans="12:23" ht="13.5" thickBot="1">
      <c r="L380" s="1"/>
      <c r="M380" s="147"/>
      <c r="N380" s="68"/>
      <c r="O380" s="114"/>
      <c r="P380" s="37"/>
      <c r="Q380" s="37"/>
      <c r="R380" s="37"/>
      <c r="S380" s="37"/>
      <c r="T380" s="54"/>
      <c r="U380" s="36">
        <v>39953</v>
      </c>
      <c r="V380" s="33">
        <v>1667</v>
      </c>
      <c r="W380" s="92" t="s">
        <v>100</v>
      </c>
    </row>
    <row r="381" spans="12:23" ht="13.5" thickTop="1">
      <c r="L381" s="8">
        <v>2010</v>
      </c>
      <c r="M381" s="148">
        <v>4146227</v>
      </c>
      <c r="N381" s="6">
        <v>4171996</v>
      </c>
      <c r="O381" s="131">
        <v>1653050</v>
      </c>
      <c r="P381" s="57">
        <v>263806</v>
      </c>
      <c r="Q381" s="127">
        <v>11371</v>
      </c>
      <c r="R381" s="127">
        <v>7505</v>
      </c>
      <c r="S381" s="127">
        <v>595134</v>
      </c>
      <c r="T381" s="115">
        <f>O381+P381+Q381+R381+S381</f>
        <v>2530866</v>
      </c>
      <c r="U381" s="63">
        <v>40147</v>
      </c>
      <c r="V381" s="57">
        <v>209</v>
      </c>
      <c r="W381" s="89" t="s">
        <v>283</v>
      </c>
    </row>
    <row r="382" spans="12:23" ht="12.75">
      <c r="L382" s="1"/>
      <c r="M382" s="147"/>
      <c r="N382" s="68"/>
      <c r="O382" s="157"/>
      <c r="P382" s="158"/>
      <c r="Q382" s="158"/>
      <c r="R382" s="158"/>
      <c r="S382" s="158"/>
      <c r="T382" s="159"/>
      <c r="U382" s="36">
        <v>40232</v>
      </c>
      <c r="V382" s="33">
        <v>626</v>
      </c>
      <c r="W382" s="92" t="s">
        <v>282</v>
      </c>
    </row>
    <row r="383" spans="12:23" ht="12.75">
      <c r="L383" s="1"/>
      <c r="M383" s="147"/>
      <c r="N383" s="68"/>
      <c r="O383" s="114"/>
      <c r="P383" s="37"/>
      <c r="Q383" s="37"/>
      <c r="R383" s="37"/>
      <c r="S383" s="37"/>
      <c r="T383" s="54"/>
      <c r="U383" s="36">
        <v>40267</v>
      </c>
      <c r="V383" s="33">
        <v>834</v>
      </c>
      <c r="W383" s="92" t="s">
        <v>95</v>
      </c>
    </row>
    <row r="384" spans="12:23" ht="12.75">
      <c r="L384" s="1"/>
      <c r="M384" s="147"/>
      <c r="N384" s="68"/>
      <c r="O384" s="114"/>
      <c r="P384" s="37"/>
      <c r="Q384" s="37"/>
      <c r="R384" s="37"/>
      <c r="S384" s="37"/>
      <c r="T384" s="54"/>
      <c r="U384" s="36">
        <v>40290</v>
      </c>
      <c r="V384" s="37">
        <v>1252</v>
      </c>
      <c r="W384" s="92" t="s">
        <v>109</v>
      </c>
    </row>
    <row r="385" spans="12:23" ht="12.75">
      <c r="L385" s="1"/>
      <c r="M385" s="147"/>
      <c r="N385" s="68"/>
      <c r="O385" s="114"/>
      <c r="P385" s="37"/>
      <c r="Q385" s="37"/>
      <c r="R385" s="37"/>
      <c r="S385" s="37"/>
      <c r="T385" s="54"/>
      <c r="U385" s="36">
        <v>40301</v>
      </c>
      <c r="V385" s="37">
        <v>1669</v>
      </c>
      <c r="W385" s="92" t="s">
        <v>100</v>
      </c>
    </row>
    <row r="386" spans="12:23" ht="12.75">
      <c r="L386" s="1"/>
      <c r="M386" s="147"/>
      <c r="N386" s="68"/>
      <c r="O386" s="114"/>
      <c r="P386" s="37"/>
      <c r="Q386" s="37"/>
      <c r="R386" s="37"/>
      <c r="S386" s="37"/>
      <c r="T386" s="54"/>
      <c r="U386" s="36">
        <v>40318</v>
      </c>
      <c r="V386" s="37">
        <v>1877</v>
      </c>
      <c r="W386" s="92" t="s">
        <v>97</v>
      </c>
    </row>
    <row r="387" spans="12:23" ht="13.5" thickBot="1">
      <c r="L387" s="103"/>
      <c r="M387" s="149"/>
      <c r="N387" s="104"/>
      <c r="O387" s="133"/>
      <c r="P387" s="34"/>
      <c r="Q387" s="34"/>
      <c r="R387" s="34"/>
      <c r="S387" s="34"/>
      <c r="T387" s="52"/>
      <c r="U387" s="118">
        <v>40351</v>
      </c>
      <c r="V387" s="105">
        <v>2086</v>
      </c>
      <c r="W387" s="106" t="s">
        <v>104</v>
      </c>
    </row>
    <row r="388" spans="12:23" ht="13.5" thickTop="1">
      <c r="L388" s="8">
        <v>2011</v>
      </c>
      <c r="M388" s="148">
        <v>4172126</v>
      </c>
      <c r="N388" s="6">
        <v>4172126</v>
      </c>
      <c r="O388" s="114">
        <v>2548198</v>
      </c>
      <c r="P388" s="37">
        <v>268313</v>
      </c>
      <c r="Q388" s="37">
        <v>31061</v>
      </c>
      <c r="R388" s="37">
        <v>420691</v>
      </c>
      <c r="S388" s="37">
        <v>329351</v>
      </c>
      <c r="T388" s="54">
        <f>O388+P388+Q388+R388+S388</f>
        <v>3597614</v>
      </c>
      <c r="U388" s="63">
        <v>40504</v>
      </c>
      <c r="V388" s="57">
        <v>1043</v>
      </c>
      <c r="W388" s="89" t="s">
        <v>295</v>
      </c>
    </row>
    <row r="389" spans="12:23" ht="12.75">
      <c r="L389" s="1"/>
      <c r="M389" s="147"/>
      <c r="N389" s="68"/>
      <c r="O389" s="160"/>
      <c r="P389" s="161"/>
      <c r="Q389" s="161"/>
      <c r="R389" s="161"/>
      <c r="S389" s="161"/>
      <c r="T389" s="162"/>
      <c r="U389" s="36">
        <v>40528</v>
      </c>
      <c r="V389" s="33">
        <v>2086</v>
      </c>
      <c r="W389" s="92" t="s">
        <v>298</v>
      </c>
    </row>
    <row r="390" spans="12:23" ht="12.75">
      <c r="L390" s="1"/>
      <c r="M390" s="147"/>
      <c r="N390" s="68"/>
      <c r="O390" s="114"/>
      <c r="P390" s="37"/>
      <c r="Q390" s="37"/>
      <c r="R390" s="37"/>
      <c r="S390" s="37"/>
      <c r="T390" s="54"/>
      <c r="U390" s="36">
        <v>40563</v>
      </c>
      <c r="V390" s="33">
        <v>2503</v>
      </c>
      <c r="W390" s="92" t="s">
        <v>105</v>
      </c>
    </row>
    <row r="391" spans="12:23" ht="12.75">
      <c r="L391" s="1"/>
      <c r="M391" s="147"/>
      <c r="N391" s="68"/>
      <c r="O391" s="114"/>
      <c r="P391" s="37"/>
      <c r="Q391" s="37"/>
      <c r="R391" s="37"/>
      <c r="S391" s="37"/>
      <c r="T391" s="54"/>
      <c r="U391" s="36">
        <v>40617</v>
      </c>
      <c r="V391" s="37">
        <v>2921</v>
      </c>
      <c r="W391" s="92" t="s">
        <v>102</v>
      </c>
    </row>
    <row r="392" spans="12:23" ht="13.5" thickBot="1">
      <c r="L392" s="7"/>
      <c r="M392" s="153"/>
      <c r="N392" s="67"/>
      <c r="O392" s="133"/>
      <c r="P392" s="34"/>
      <c r="Q392" s="34"/>
      <c r="R392" s="34"/>
      <c r="S392" s="34"/>
      <c r="T392" s="52"/>
      <c r="U392" s="25">
        <v>40653</v>
      </c>
      <c r="V392" s="34">
        <v>3338</v>
      </c>
      <c r="W392" s="154" t="s">
        <v>108</v>
      </c>
    </row>
    <row r="393" spans="12:23" ht="13.5" thickTop="1">
      <c r="L393" s="8">
        <v>2012</v>
      </c>
      <c r="M393" s="148">
        <v>4172256</v>
      </c>
      <c r="N393" s="6">
        <v>4172256</v>
      </c>
      <c r="O393" s="114">
        <v>2169979</v>
      </c>
      <c r="P393" s="37">
        <v>380980</v>
      </c>
      <c r="Q393" s="37">
        <v>7740</v>
      </c>
      <c r="R393" s="37"/>
      <c r="S393" s="37">
        <v>277401</v>
      </c>
      <c r="T393" s="54">
        <f>O393+P393+Q393+R393+S393</f>
        <v>2836100</v>
      </c>
      <c r="U393" s="63">
        <v>40865</v>
      </c>
      <c r="V393" s="57">
        <v>2503</v>
      </c>
      <c r="W393" s="89" t="s">
        <v>311</v>
      </c>
    </row>
    <row r="394" spans="12:23" ht="12.75">
      <c r="L394" s="1"/>
      <c r="M394" s="147"/>
      <c r="N394" s="68"/>
      <c r="O394" s="37"/>
      <c r="Q394" s="33"/>
      <c r="R394" s="33"/>
      <c r="S394" s="33"/>
      <c r="T394" s="54"/>
      <c r="U394" s="36">
        <v>40960</v>
      </c>
      <c r="V394" s="33">
        <v>2086</v>
      </c>
      <c r="W394" s="92" t="s">
        <v>298</v>
      </c>
    </row>
    <row r="395" spans="12:23" ht="12.75">
      <c r="L395" s="1"/>
      <c r="M395" s="147"/>
      <c r="N395" s="68"/>
      <c r="O395" s="192"/>
      <c r="P395" s="193"/>
      <c r="Q395" s="193"/>
      <c r="R395" s="193"/>
      <c r="S395" s="193"/>
      <c r="T395" s="194"/>
      <c r="U395" s="36">
        <v>41015</v>
      </c>
      <c r="V395" s="33">
        <v>2503</v>
      </c>
      <c r="W395" s="92" t="s">
        <v>105</v>
      </c>
    </row>
    <row r="396" spans="12:23" ht="13.5" thickBot="1">
      <c r="L396" s="1"/>
      <c r="M396" s="147"/>
      <c r="N396" s="68"/>
      <c r="O396" s="191"/>
      <c r="P396" s="189"/>
      <c r="Q396" s="189"/>
      <c r="R396" s="189"/>
      <c r="S396" s="189"/>
      <c r="T396" s="190"/>
      <c r="U396" s="36">
        <v>41052</v>
      </c>
      <c r="V396" s="33">
        <v>2712</v>
      </c>
      <c r="W396" s="92" t="s">
        <v>112</v>
      </c>
    </row>
    <row r="397" spans="12:23" ht="13.5" thickTop="1">
      <c r="L397" s="8">
        <v>2013</v>
      </c>
      <c r="M397" s="148">
        <v>4172396</v>
      </c>
      <c r="N397" s="6">
        <v>4172396</v>
      </c>
      <c r="O397" s="114">
        <v>1171136</v>
      </c>
      <c r="P397" s="37">
        <v>350555</v>
      </c>
      <c r="Q397" s="37">
        <v>98732</v>
      </c>
      <c r="R397" s="37">
        <v>0</v>
      </c>
      <c r="S397" s="37">
        <v>482807</v>
      </c>
      <c r="T397" s="54">
        <f>O397+P397+Q397+R397+S397</f>
        <v>2103230</v>
      </c>
      <c r="U397" s="167">
        <v>41242</v>
      </c>
      <c r="V397" s="57">
        <v>1252</v>
      </c>
      <c r="W397" s="89" t="s">
        <v>320</v>
      </c>
    </row>
    <row r="398" spans="12:23" ht="12.75">
      <c r="L398" s="1"/>
      <c r="M398" s="168"/>
      <c r="N398" s="169"/>
      <c r="O398" s="114"/>
      <c r="P398" s="37"/>
      <c r="Q398" s="37"/>
      <c r="R398" s="37"/>
      <c r="S398" s="37"/>
      <c r="T398" s="54"/>
      <c r="U398" s="48">
        <v>41264</v>
      </c>
      <c r="V398" s="37">
        <v>1669</v>
      </c>
      <c r="W398" s="92" t="s">
        <v>318</v>
      </c>
    </row>
    <row r="399" spans="12:23" ht="13.5" thickBot="1">
      <c r="L399" s="1"/>
      <c r="M399" s="147"/>
      <c r="N399" s="68"/>
      <c r="O399" s="188"/>
      <c r="P399" s="189"/>
      <c r="Q399" s="189"/>
      <c r="R399" s="189"/>
      <c r="S399" s="189"/>
      <c r="T399" s="190"/>
      <c r="U399" s="36">
        <v>41355</v>
      </c>
      <c r="V399" s="33">
        <v>1460</v>
      </c>
      <c r="W399" s="92" t="s">
        <v>321</v>
      </c>
    </row>
    <row r="400" spans="12:23" ht="13.5" thickTop="1">
      <c r="L400" s="8">
        <v>2014</v>
      </c>
      <c r="M400" s="148">
        <v>4172536</v>
      </c>
      <c r="N400" s="6">
        <v>4172536</v>
      </c>
      <c r="O400" s="114">
        <v>94817</v>
      </c>
      <c r="P400" s="37">
        <v>383931</v>
      </c>
      <c r="Q400" s="37">
        <v>750</v>
      </c>
      <c r="R400" s="37">
        <v>1144</v>
      </c>
      <c r="S400" s="37">
        <v>703469</v>
      </c>
      <c r="T400" s="54">
        <f>O400+P400+Q400+R400+S400</f>
        <v>1184111</v>
      </c>
      <c r="U400" s="167">
        <v>41597</v>
      </c>
      <c r="V400" s="57">
        <v>208</v>
      </c>
      <c r="W400" s="89" t="s">
        <v>283</v>
      </c>
    </row>
    <row r="401" spans="12:23" ht="12.75">
      <c r="L401" s="1"/>
      <c r="M401" s="147"/>
      <c r="N401" s="68"/>
      <c r="O401" s="114"/>
      <c r="P401" s="37"/>
      <c r="Q401" s="37"/>
      <c r="R401" s="37"/>
      <c r="S401" s="37"/>
      <c r="T401" s="54"/>
      <c r="U401" s="48">
        <v>41670</v>
      </c>
      <c r="V401" s="37">
        <v>0</v>
      </c>
      <c r="W401" s="92" t="s">
        <v>283</v>
      </c>
    </row>
    <row r="402" spans="12:23" ht="13.5" thickBot="1">
      <c r="L402" s="1"/>
      <c r="M402" s="147"/>
      <c r="N402" s="33"/>
      <c r="O402" s="188"/>
      <c r="P402" s="189"/>
      <c r="Q402" s="189"/>
      <c r="R402" s="189"/>
      <c r="S402" s="189"/>
      <c r="T402" s="190"/>
      <c r="U402" s="36">
        <v>41747</v>
      </c>
      <c r="V402" s="33">
        <v>208</v>
      </c>
      <c r="W402" s="92" t="s">
        <v>283</v>
      </c>
    </row>
    <row r="403" spans="12:23" ht="13.5" thickTop="1">
      <c r="L403" s="8">
        <v>2015</v>
      </c>
      <c r="M403" s="148">
        <v>4172686</v>
      </c>
      <c r="N403" s="6">
        <v>4172686</v>
      </c>
      <c r="O403" s="114"/>
      <c r="P403" s="37"/>
      <c r="Q403" s="37"/>
      <c r="R403" s="37"/>
      <c r="S403" s="37"/>
      <c r="T403" s="54"/>
      <c r="U403" s="167">
        <v>41974</v>
      </c>
      <c r="V403" s="57">
        <v>418.52</v>
      </c>
      <c r="W403" s="89" t="s">
        <v>328</v>
      </c>
    </row>
    <row r="404" spans="12:23" ht="12.75">
      <c r="L404" s="1"/>
      <c r="M404" s="147"/>
      <c r="N404" s="68"/>
      <c r="O404" s="114"/>
      <c r="P404" s="37"/>
      <c r="Q404" s="37"/>
      <c r="R404" s="37"/>
      <c r="S404" s="37"/>
      <c r="T404" s="54"/>
      <c r="U404" s="48">
        <v>42019</v>
      </c>
      <c r="V404" s="37">
        <v>635.759</v>
      </c>
      <c r="W404" s="92" t="s">
        <v>282</v>
      </c>
    </row>
    <row r="405" spans="12:23" ht="12.75">
      <c r="L405" s="1"/>
      <c r="M405" s="147"/>
      <c r="N405" s="33"/>
      <c r="O405" s="114"/>
      <c r="P405" s="37"/>
      <c r="Q405" s="37"/>
      <c r="R405" s="37"/>
      <c r="S405" s="37"/>
      <c r="T405" s="54"/>
      <c r="U405" s="36"/>
      <c r="V405" s="33"/>
      <c r="W405" s="92"/>
    </row>
    <row r="406" spans="12:23" ht="12.75">
      <c r="L406" s="1"/>
      <c r="M406" s="147"/>
      <c r="N406" s="33"/>
      <c r="O406" s="37"/>
      <c r="Q406" s="33"/>
      <c r="R406" s="33"/>
      <c r="S406" s="33"/>
      <c r="T406" s="33"/>
      <c r="U406" s="33"/>
      <c r="V406" s="33"/>
      <c r="W406" s="33"/>
    </row>
    <row r="407" spans="12:23" ht="12.75">
      <c r="L407" s="1"/>
      <c r="M407" s="147"/>
      <c r="N407" s="33"/>
      <c r="O407" s="37"/>
      <c r="Q407" s="33"/>
      <c r="R407" s="33"/>
      <c r="S407" s="33"/>
      <c r="T407" s="33"/>
      <c r="U407" s="33"/>
      <c r="V407" s="33"/>
      <c r="W407" s="33"/>
    </row>
    <row r="408" spans="12:23" ht="12.75">
      <c r="L408" s="1"/>
      <c r="M408" s="147"/>
      <c r="N408" s="33"/>
      <c r="O408" s="37"/>
      <c r="Q408" s="33"/>
      <c r="R408" s="33"/>
      <c r="S408" s="33"/>
      <c r="T408" s="33"/>
      <c r="U408" s="33"/>
      <c r="V408" s="33"/>
      <c r="W408" s="33"/>
    </row>
    <row r="409" spans="12:23" ht="12.75">
      <c r="L409" s="1"/>
      <c r="M409" s="147"/>
      <c r="N409" s="33"/>
      <c r="O409" s="37"/>
      <c r="Q409" s="33"/>
      <c r="R409" s="33"/>
      <c r="S409" s="33"/>
      <c r="T409" s="33"/>
      <c r="U409" s="33"/>
      <c r="V409" s="33"/>
      <c r="W409" s="33"/>
    </row>
    <row r="410" spans="12:23" ht="12.75">
      <c r="L410" s="1"/>
      <c r="M410" s="147"/>
      <c r="N410" s="33"/>
      <c r="O410" s="37"/>
      <c r="Q410" s="33"/>
      <c r="R410" s="33"/>
      <c r="S410" s="33"/>
      <c r="T410" s="33"/>
      <c r="U410" s="33"/>
      <c r="V410" s="33"/>
      <c r="W410" s="33"/>
    </row>
    <row r="411" spans="12:23" ht="12.75">
      <c r="L411" s="1"/>
      <c r="M411" s="147"/>
      <c r="N411" s="33"/>
      <c r="O411" s="37"/>
      <c r="Q411" s="33"/>
      <c r="R411" s="33"/>
      <c r="S411" s="33"/>
      <c r="T411" s="33"/>
      <c r="U411" s="33"/>
      <c r="V411" s="33"/>
      <c r="W411" s="33"/>
    </row>
    <row r="412" spans="12:23" ht="12.75">
      <c r="L412" s="1"/>
      <c r="M412" s="147"/>
      <c r="N412" s="33"/>
      <c r="O412" s="37"/>
      <c r="Q412" s="33"/>
      <c r="R412" s="33"/>
      <c r="S412" s="33"/>
      <c r="T412" s="33"/>
      <c r="U412" s="33"/>
      <c r="V412" s="33"/>
      <c r="W412" s="33"/>
    </row>
    <row r="413" ht="12.75">
      <c r="S413" s="3"/>
    </row>
    <row r="414" ht="12.75">
      <c r="S414" s="3"/>
    </row>
    <row r="415" ht="12.75">
      <c r="S415" s="3"/>
    </row>
    <row r="416" ht="12.75">
      <c r="S416" s="3"/>
    </row>
    <row r="417" ht="12.75">
      <c r="S417" s="3"/>
    </row>
    <row r="418" ht="12.75">
      <c r="S418" s="3"/>
    </row>
    <row r="419" ht="12.75">
      <c r="S419" s="3"/>
    </row>
    <row r="420" ht="12.75">
      <c r="S420" s="3"/>
    </row>
    <row r="421" ht="12.75">
      <c r="S421" s="3"/>
    </row>
    <row r="422" ht="12.75">
      <c r="S422" s="3"/>
    </row>
    <row r="423" ht="12.75">
      <c r="S423" s="3"/>
    </row>
    <row r="424" ht="12.75">
      <c r="S424" s="3"/>
    </row>
    <row r="425" ht="12.75">
      <c r="S425" s="3"/>
    </row>
    <row r="426" ht="12.75">
      <c r="S426" s="3"/>
    </row>
    <row r="427" ht="12.75">
      <c r="S427" s="3"/>
    </row>
    <row r="428" ht="12.75">
      <c r="S428" s="3"/>
    </row>
    <row r="429" ht="12.75">
      <c r="S429" s="3"/>
    </row>
    <row r="430" ht="12.75">
      <c r="S430" s="3"/>
    </row>
    <row r="431" ht="12.75">
      <c r="S431" s="3"/>
    </row>
    <row r="432" ht="12.75">
      <c r="S432" s="3"/>
    </row>
    <row r="433" ht="12.75">
      <c r="S433" s="3"/>
    </row>
    <row r="434" ht="12.75">
      <c r="S434" s="3"/>
    </row>
    <row r="435" ht="12.75">
      <c r="S435" s="3"/>
    </row>
    <row r="436" ht="12.75">
      <c r="S436" s="3"/>
    </row>
    <row r="437" ht="12.75">
      <c r="S437" s="3"/>
    </row>
    <row r="438" ht="12.75">
      <c r="S438" s="3"/>
    </row>
    <row r="439" ht="12.75">
      <c r="S439" s="3"/>
    </row>
    <row r="440" ht="12.75">
      <c r="S440" s="3"/>
    </row>
    <row r="441" ht="12.75">
      <c r="S441" s="3"/>
    </row>
    <row r="442" ht="12.75">
      <c r="S442" s="3"/>
    </row>
    <row r="443" ht="12.75">
      <c r="S443" s="3"/>
    </row>
    <row r="444" ht="12.75">
      <c r="S444" s="3"/>
    </row>
    <row r="445" ht="12.75">
      <c r="S445" s="3"/>
    </row>
    <row r="446" ht="12.75">
      <c r="S446" s="3"/>
    </row>
    <row r="447" ht="12.75">
      <c r="S447" s="3"/>
    </row>
    <row r="448" ht="12.75">
      <c r="S448" s="3"/>
    </row>
    <row r="449" ht="12.75">
      <c r="S449" s="3"/>
    </row>
    <row r="450" ht="12.75">
      <c r="S450" s="3"/>
    </row>
    <row r="451" ht="12.75">
      <c r="S451" s="3"/>
    </row>
    <row r="452" ht="12.75">
      <c r="S452" s="3"/>
    </row>
    <row r="453" ht="12.75">
      <c r="S453" s="3"/>
    </row>
    <row r="454" ht="12.75">
      <c r="S454" s="3"/>
    </row>
    <row r="455" ht="12.75">
      <c r="S455" s="3"/>
    </row>
    <row r="456" ht="12.75">
      <c r="S456" s="3"/>
    </row>
    <row r="457" ht="12.75">
      <c r="S457" s="3"/>
    </row>
    <row r="458" ht="12.75">
      <c r="S458" s="3"/>
    </row>
    <row r="459" ht="12.75">
      <c r="S459" s="3"/>
    </row>
    <row r="460" ht="12.75">
      <c r="S460" s="3"/>
    </row>
    <row r="461" ht="12.75">
      <c r="S461" s="3"/>
    </row>
    <row r="462" ht="12.75">
      <c r="S462" s="3"/>
    </row>
    <row r="463" ht="12.75">
      <c r="S463" s="3"/>
    </row>
    <row r="464" ht="12.75">
      <c r="S464" s="3"/>
    </row>
    <row r="465" ht="12.75">
      <c r="S465" s="3"/>
    </row>
    <row r="466" ht="12.75">
      <c r="S466" s="3"/>
    </row>
    <row r="467" ht="12.75">
      <c r="S467" s="3"/>
    </row>
    <row r="468" ht="12.75">
      <c r="S468" s="3"/>
    </row>
    <row r="469" ht="12.75">
      <c r="S469" s="3"/>
    </row>
    <row r="470" ht="12.75">
      <c r="S470" s="3"/>
    </row>
    <row r="471" ht="12.75">
      <c r="S471" s="3"/>
    </row>
    <row r="472" ht="12.75">
      <c r="S472" s="3"/>
    </row>
    <row r="473" ht="12.75">
      <c r="S473" s="3"/>
    </row>
    <row r="474" ht="12.75">
      <c r="S474" s="3"/>
    </row>
    <row r="475" ht="12.75">
      <c r="S475" s="3"/>
    </row>
    <row r="476" ht="12.75">
      <c r="S476" s="3"/>
    </row>
    <row r="477" ht="12.75">
      <c r="S477" s="3"/>
    </row>
    <row r="478" ht="12.75">
      <c r="S478" s="3"/>
    </row>
    <row r="479" ht="12.75">
      <c r="S479" s="3"/>
    </row>
    <row r="480" ht="12.75">
      <c r="S480" s="3"/>
    </row>
    <row r="481" ht="12.75">
      <c r="S481" s="3"/>
    </row>
    <row r="482" ht="12.75">
      <c r="S482" s="3"/>
    </row>
    <row r="483" ht="12.75">
      <c r="S483" s="3"/>
    </row>
    <row r="484" ht="12.75">
      <c r="S484" s="3"/>
    </row>
    <row r="485" ht="12.75">
      <c r="S485" s="3"/>
    </row>
    <row r="486" ht="12.75">
      <c r="S486" s="3"/>
    </row>
    <row r="487" ht="12.75">
      <c r="S487" s="3"/>
    </row>
  </sheetData>
  <sheetProtection/>
  <mergeCells count="5">
    <mergeCell ref="O402:T402"/>
    <mergeCell ref="O399:T399"/>
    <mergeCell ref="O396:T396"/>
    <mergeCell ref="O395:T395"/>
    <mergeCell ref="U1:W1"/>
  </mergeCells>
  <printOptions horizontalCentered="1"/>
  <pageMargins left="0.5" right="0.46" top="0.68" bottom="0.6" header="0.5" footer="0.5"/>
  <pageSetup fitToHeight="3" orientation="landscape" paperSize="5" scale="70" r:id="rId3"/>
  <headerFooter alignWithMargins="0">
    <oddHeader>&amp;L&amp;"Geneva,Regular"Values in Thousand Acre-Feet unless specified&amp;C&amp;"Times,Regular"&amp;18SUMMARY OF STATE WATER CONTRACT DELIVERY APPROVALS&amp;R&amp;"Geneva,Regular"DRAFT, Subject to Revision</oddHeader>
    <oddFooter>&amp;CPage &amp;P of &amp;N&amp;R&amp;"Times,Regular"[File] &amp;D</oddFooter>
  </headerFooter>
  <rowBreaks count="2" manualBreakCount="2">
    <brk id="53" max="11" man="1"/>
    <brk id="10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Operations Studies Section  Terri Fong</dc:creator>
  <cp:keywords/>
  <dc:description/>
  <cp:lastModifiedBy>Jean McCue</cp:lastModifiedBy>
  <cp:lastPrinted>2016-08-19T02:41:32Z</cp:lastPrinted>
  <dcterms:created xsi:type="dcterms:W3CDTF">1998-04-17T16:30:25Z</dcterms:created>
  <dcterms:modified xsi:type="dcterms:W3CDTF">2016-08-22T22:04:00Z</dcterms:modified>
  <cp:category/>
  <cp:version/>
  <cp:contentType/>
  <cp:contentStatus/>
</cp:coreProperties>
</file>