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84" yWindow="-168" windowWidth="20736" windowHeight="9840"/>
  </bookViews>
  <sheets>
    <sheet name="Sheet1" sheetId="1" r:id="rId1"/>
  </sheets>
  <definedNames>
    <definedName name="_xlnm._FilterDatabase" localSheetId="0" hidden="1">Sheet1!$B$6:$L$6</definedName>
    <definedName name="_xlnm.Print_Titles" localSheetId="0">Sheet1!$6:$6</definedName>
  </definedNames>
  <calcPr calcId="145621"/>
</workbook>
</file>

<file path=xl/calcChain.xml><?xml version="1.0" encoding="utf-8"?>
<calcChain xmlns="http://schemas.openxmlformats.org/spreadsheetml/2006/main">
  <c r="C99" i="1" l="1"/>
  <c r="C98" i="1"/>
  <c r="C97" i="1"/>
  <c r="C96" i="1"/>
  <c r="J97" i="1"/>
  <c r="J96" i="1"/>
  <c r="G97" i="1"/>
  <c r="G96" i="1"/>
  <c r="F93" i="1"/>
  <c r="I97" i="1"/>
  <c r="I96" i="1"/>
  <c r="E97" i="1"/>
  <c r="E96" i="1"/>
  <c r="A99" i="1"/>
  <c r="A98" i="1"/>
  <c r="A97" i="1"/>
  <c r="A96" i="1"/>
  <c r="A39" i="1"/>
  <c r="A47" i="1"/>
  <c r="A70" i="1"/>
  <c r="A89" i="1"/>
  <c r="G89" i="1"/>
  <c r="G70" i="1"/>
  <c r="G39" i="1"/>
  <c r="G47" i="1" l="1"/>
</calcChain>
</file>

<file path=xl/sharedStrings.xml><?xml version="1.0" encoding="utf-8"?>
<sst xmlns="http://schemas.openxmlformats.org/spreadsheetml/2006/main" count="556" uniqueCount="256">
  <si>
    <t>Applicant</t>
  </si>
  <si>
    <t>Project
Number</t>
  </si>
  <si>
    <t>A</t>
  </si>
  <si>
    <t>1710001-001P</t>
  </si>
  <si>
    <t>Water System Mapping, Modeling, Leak Detection, and Deficiency Evaluation</t>
  </si>
  <si>
    <t>1710001-002C</t>
  </si>
  <si>
    <t>Storage Tanks Replacement Project</t>
  </si>
  <si>
    <t>3310009-062CIP</t>
  </si>
  <si>
    <t>Perris II Desalter</t>
  </si>
  <si>
    <t>5510008-013C</t>
  </si>
  <si>
    <t>Wells #3 and #4</t>
  </si>
  <si>
    <t>2410004-002C</t>
  </si>
  <si>
    <t>Well #13 Arsenic Removal Treatment System</t>
  </si>
  <si>
    <t>2810003-014P</t>
  </si>
  <si>
    <t>Compliance for Hennessey Treatment Plant Washwater Discharge</t>
  </si>
  <si>
    <t>2310007-016P</t>
  </si>
  <si>
    <t>Water Source &amp; Storage Construction</t>
  </si>
  <si>
    <t>1610001-007C</t>
  </si>
  <si>
    <t>Arsenic Treatment</t>
  </si>
  <si>
    <t>0610002-001CIP</t>
  </si>
  <si>
    <t>1610009-005C</t>
  </si>
  <si>
    <t>New SWTP [Construction Phase]</t>
  </si>
  <si>
    <t>5410006-007P</t>
  </si>
  <si>
    <t>Lindsay - 14 Dibromochloropropane (DBCP) Mitigation Project</t>
  </si>
  <si>
    <t>5410017-003P</t>
  </si>
  <si>
    <t>London Community Services District Water System Rehabilitation</t>
  </si>
  <si>
    <t>2010004-001C</t>
  </si>
  <si>
    <t>Madera CMD #19 Parkwood Water Meter Installation</t>
  </si>
  <si>
    <t>2010004-002P</t>
  </si>
  <si>
    <t>Madera CMD #19AB Parkwood- New well &amp; tank</t>
  </si>
  <si>
    <t>1000054-002P2</t>
  </si>
  <si>
    <t>Las Deltas Distribution System Project</t>
  </si>
  <si>
    <t>5010008-011C</t>
  </si>
  <si>
    <t>Well #7 Replacement Project</t>
  </si>
  <si>
    <t>1000053-004C</t>
  </si>
  <si>
    <t>Well Replacement and Distribution Replacement</t>
  </si>
  <si>
    <t>Water Meter Installation</t>
  </si>
  <si>
    <t>3301046-001P</t>
  </si>
  <si>
    <t>BOEDEL HEIGHTS MUTUAL WATER ASSOCIATION CONNECTION TO INDIO WATER AUTHORITY</t>
  </si>
  <si>
    <t>5400682-002P</t>
  </si>
  <si>
    <t>Well Replacement and Nitrate Treatment</t>
  </si>
  <si>
    <t>4901111-001P</t>
  </si>
  <si>
    <t>Kawana Elementary School Diminishing Water Source</t>
  </si>
  <si>
    <t>NAPA COUNTY SCHOOLS: POPE VALLEY</t>
  </si>
  <si>
    <t>2800840-003P</t>
  </si>
  <si>
    <t>Pope Valley School Surface Water Project</t>
  </si>
  <si>
    <t>0310021-003C</t>
  </si>
  <si>
    <t>Camanche Water Quality Compliance - Disinfection Bi-Products Requirement Improvements</t>
  </si>
  <si>
    <t>0310012-006C</t>
  </si>
  <si>
    <t>CAWP - Buckhorn WTP Disinfection By-Products Compliance</t>
  </si>
  <si>
    <t>1010007-028C</t>
  </si>
  <si>
    <t>City of Fresno Southeast Surface Water Treatment Facility</t>
  </si>
  <si>
    <t>1010007-029C</t>
  </si>
  <si>
    <t>Friant-Kern Canal Pipeline</t>
  </si>
  <si>
    <t>1010007-030C</t>
  </si>
  <si>
    <t>Regional Transmission Mains</t>
  </si>
  <si>
    <t>1010007-031C</t>
  </si>
  <si>
    <t>Kings River Pipeline</t>
  </si>
  <si>
    <t>1010044-001C</t>
  </si>
  <si>
    <t>Construction Water Treatment Plant</t>
  </si>
  <si>
    <t>5010009-003C</t>
  </si>
  <si>
    <t>Arsenic Mitigation Project</t>
  </si>
  <si>
    <t>0300037-002C</t>
  </si>
  <si>
    <t>Jackson Valley ID Treated WaterSystem</t>
  </si>
  <si>
    <t>2010009-002C</t>
  </si>
  <si>
    <t>2010008-002C</t>
  </si>
  <si>
    <t>Maders CMD #10A Madera Ranchos - Water Main Replacement</t>
  </si>
  <si>
    <t>0910013-005C</t>
  </si>
  <si>
    <t>Auburn Lake Trails Water Treatment Plant Upgrade</t>
  </si>
  <si>
    <t>1210022-001P</t>
  </si>
  <si>
    <t>Water Tank Replacement</t>
  </si>
  <si>
    <t>4210010-005C</t>
  </si>
  <si>
    <t>Desalination Plant Reactivation Project</t>
  </si>
  <si>
    <t>5310002-002P</t>
  </si>
  <si>
    <t>Water Treatment Plant Modification</t>
  </si>
  <si>
    <t>KRISTA MUTUAL WATER COMPANY</t>
  </si>
  <si>
    <t>1500475-002P</t>
  </si>
  <si>
    <t>Krista Water Well Project</t>
  </si>
  <si>
    <t>L.A. Residential Community Foundation</t>
  </si>
  <si>
    <t>1900062-001P</t>
  </si>
  <si>
    <t>1910067-035C</t>
  </si>
  <si>
    <t>99th Street Wells Ammoniation Station</t>
  </si>
  <si>
    <t>1910067-053C</t>
  </si>
  <si>
    <t>Eagle Rock Reservoir Floating Cover Replacement</t>
  </si>
  <si>
    <t>1910067-048C</t>
  </si>
  <si>
    <t>Headworks West Reservoir</t>
  </si>
  <si>
    <t>1910204-003C</t>
  </si>
  <si>
    <t>Owen water tank</t>
  </si>
  <si>
    <t>1910087-018C</t>
  </si>
  <si>
    <t>Enhanced Bromate Control Program (Mills WTP)</t>
  </si>
  <si>
    <t>1910087-019C</t>
  </si>
  <si>
    <t>Enhanced Chlorine Control Program (Weymouth WTP)</t>
  </si>
  <si>
    <t>4600012-006P</t>
  </si>
  <si>
    <t>Planning and Engineering Analysis for Renovations of the ACWD Storage Tank and Water Sources</t>
  </si>
  <si>
    <t>0600008-001P</t>
  </si>
  <si>
    <t>CCWD #1 Arsenic Removal System</t>
  </si>
  <si>
    <t>0600011-002P</t>
  </si>
  <si>
    <t>3100034-003P</t>
  </si>
  <si>
    <t>GRATTON SCHOOL</t>
  </si>
  <si>
    <t>5000273-001C</t>
  </si>
  <si>
    <t>Well Replacement Project</t>
  </si>
  <si>
    <t>0800825-001P</t>
  </si>
  <si>
    <t>Jed Smith Homeowners Well 1 &amp; 2 Ecoli Treatment Project</t>
  </si>
  <si>
    <t>5301003-001P</t>
  </si>
  <si>
    <t>SWTR Compliance</t>
  </si>
  <si>
    <t>MARKLEEVILLE WATER CO.</t>
  </si>
  <si>
    <t>0202504-002C</t>
  </si>
  <si>
    <t>Water Line Replacement</t>
  </si>
  <si>
    <t>1200729-003P</t>
  </si>
  <si>
    <t>Filter plant upgrade</t>
  </si>
  <si>
    <t>PASKENTA COMM. SERVICES DIST.</t>
  </si>
  <si>
    <t>5200534-003P</t>
  </si>
  <si>
    <t>1200541-003P</t>
  </si>
  <si>
    <t>Treatment Deficiency Remediation</t>
  </si>
  <si>
    <t>RIVER HIGHLANDS COM.SERV.DIST</t>
  </si>
  <si>
    <t>5800820-002P</t>
  </si>
  <si>
    <t>River Highlands CSD Public Water System</t>
  </si>
  <si>
    <t>SKY VIEW CWD (AKA PONDEROSA SKY RANCH)</t>
  </si>
  <si>
    <t>5200562-001P</t>
  </si>
  <si>
    <t>Sky View CWD (Source Improvements)(aka Ponderosa Sky Ranch)</t>
  </si>
  <si>
    <t>5100107-008P</t>
  </si>
  <si>
    <t>Water Meter Installation Project</t>
  </si>
  <si>
    <t>3400164-002P</t>
  </si>
  <si>
    <t>Arsenic Treatment System</t>
  </si>
  <si>
    <t>F</t>
  </si>
  <si>
    <t>C</t>
  </si>
  <si>
    <t>B</t>
  </si>
  <si>
    <t>D</t>
  </si>
  <si>
    <t>Category</t>
  </si>
  <si>
    <t>Population</t>
  </si>
  <si>
    <t>Connections</t>
  </si>
  <si>
    <t>Not Disadvantaged</t>
  </si>
  <si>
    <t>Pending</t>
  </si>
  <si>
    <t>Severely Disadvantaged</t>
  </si>
  <si>
    <t>Disadvantaged</t>
  </si>
  <si>
    <t>Construction</t>
  </si>
  <si>
    <t>Planning</t>
  </si>
  <si>
    <t>Sacramento</t>
  </si>
  <si>
    <t>Stockton</t>
  </si>
  <si>
    <t>Valley</t>
  </si>
  <si>
    <t>Klamath</t>
  </si>
  <si>
    <t>Fresno</t>
  </si>
  <si>
    <t>Tehachapi</t>
  </si>
  <si>
    <t>Visalia</t>
  </si>
  <si>
    <t>Mendocino</t>
  </si>
  <si>
    <t>Central</t>
  </si>
  <si>
    <t>Metropolitan</t>
  </si>
  <si>
    <t>Merced</t>
  </si>
  <si>
    <t>Lassen</t>
  </si>
  <si>
    <t>Riverside</t>
  </si>
  <si>
    <t>Santa Barbara</t>
  </si>
  <si>
    <t>Sonoma</t>
  </si>
  <si>
    <t>Tulare</t>
  </si>
  <si>
    <t>Funding Type</t>
  </si>
  <si>
    <t>Total SRF Funding</t>
  </si>
  <si>
    <t>Disadvantaged Status</t>
  </si>
  <si>
    <t>District</t>
  </si>
  <si>
    <t>Description</t>
  </si>
  <si>
    <t>General Package Received</t>
  </si>
  <si>
    <t>The fundable list includes all projects (planning and construction) that currently are projected to be ready to proceed to a SRF Funding Agreement (FA) by June 30, 2016.</t>
  </si>
  <si>
    <t>Subtotals</t>
  </si>
  <si>
    <t>Large Water Systems: Population &gt; 10,000 Population (Planning)</t>
  </si>
  <si>
    <t>Small Water Systems: Population &lt;= 10,000 (Planning)</t>
  </si>
  <si>
    <t>Small Water Systems: Population &lt;= 10,000 Population (Construction)</t>
  </si>
  <si>
    <t>Large Water Systems: Population &gt; 10,000 Population (Construction)</t>
  </si>
  <si>
    <t>* Based upon current information and estimates. Amounts may change as loan review progresses.</t>
  </si>
  <si>
    <t>Fundable List Totals</t>
  </si>
  <si>
    <t>Total SRF Funding:</t>
  </si>
  <si>
    <t>Disadvantaged Status:</t>
  </si>
  <si>
    <t>Project Type:</t>
  </si>
  <si>
    <t>System Type:</t>
  </si>
  <si>
    <t>BIG BEND WATER USERS ASSOCIATION</t>
  </si>
  <si>
    <t>Big Bend Water Supply Study</t>
  </si>
  <si>
    <t>WINSHIP ELEMENTARY SCHOOL</t>
  </si>
  <si>
    <t>5100145-001P</t>
  </si>
  <si>
    <t>Arsenic Exceedance-Remediation Planning Project</t>
  </si>
  <si>
    <t>JED SMITH HOMEOWNERS ASSN.</t>
  </si>
  <si>
    <t>ALLEGHANY COUNTY W.D.</t>
  </si>
  <si>
    <t>Long Term Source Reliability Study</t>
  </si>
  <si>
    <t>VIEIRA S RESORT, INC</t>
  </si>
  <si>
    <t>CENTRAL WATER CO</t>
  </si>
  <si>
    <t>DEL ORO WATER CO.-WALNUT RANCH</t>
  </si>
  <si>
    <t>City of Colusa - Walnut Ranch Consolidation</t>
  </si>
  <si>
    <t>Gordon Acres (Stewart WC)</t>
  </si>
  <si>
    <t>3600297-005P</t>
  </si>
  <si>
    <t>San Bernardino</t>
  </si>
  <si>
    <t>Insufficient Delivery, Water Outtages and TCR Contamination</t>
  </si>
  <si>
    <t>Boe Del Heights Mutual Water</t>
  </si>
  <si>
    <t>PHILLIPSVILLE C.S.D.</t>
  </si>
  <si>
    <t>SUTTER CO. WWD#1 (ROBBINS)</t>
  </si>
  <si>
    <t>LAS DELTAS MUTUAL WATER SYSTEM</t>
  </si>
  <si>
    <t>ORLEANS C.S.D.</t>
  </si>
  <si>
    <t>FCSA #49/ FIVE POINTS</t>
  </si>
  <si>
    <t>1000546-001P</t>
  </si>
  <si>
    <t>FCSA # 49 Consolidation</t>
  </si>
  <si>
    <t>LEWISTON PARK MWC</t>
  </si>
  <si>
    <t>BELLEVUE UNION SCH DIST-KAWANA SCHOOL</t>
  </si>
  <si>
    <t>COLUSA CO. W.D. #1 - GRIMES</t>
  </si>
  <si>
    <t>TAHOE CITY PUD - MCKINNEY/QUAIL</t>
  </si>
  <si>
    <t>3110011-004P</t>
  </si>
  <si>
    <t>West Lake Tahoe Regional Water Treatment Plant</t>
  </si>
  <si>
    <t>MADERA CMD NO 19 PARKWOOD</t>
  </si>
  <si>
    <t>RESORT IMPRVMT. DIST. #1</t>
  </si>
  <si>
    <t>TRINITY CO. W.W. DIST #1</t>
  </si>
  <si>
    <t>LONDON COMMUNITY SERV DIST</t>
  </si>
  <si>
    <t>WOODVILLE PUBLIC UTILITY DIST</t>
  </si>
  <si>
    <t>5410025-002P</t>
  </si>
  <si>
    <t>Replacement Well Project</t>
  </si>
  <si>
    <t>CLEARLAKE OAKS COUNTY WATER DISTRICT</t>
  </si>
  <si>
    <t>NORTH GUALALA WATER COMPANY</t>
  </si>
  <si>
    <t>CITY OF COLUSA</t>
  </si>
  <si>
    <t>Water Well Consolidation Project</t>
  </si>
  <si>
    <t>LINDSAY, CITY OF</t>
  </si>
  <si>
    <t>PARADISE IRRIGATION DISTRICT</t>
  </si>
  <si>
    <t>0410007-001P</t>
  </si>
  <si>
    <t>Reservoir B replacement</t>
  </si>
  <si>
    <t>NAPA, CITY OF</t>
  </si>
  <si>
    <t>EASTERN MUNICIPAL WD</t>
  </si>
  <si>
    <t>Lake Amador Recreation Area</t>
  </si>
  <si>
    <t>AWA BUCKHORN PLANT</t>
  </si>
  <si>
    <t>AMADOR COUNTY SERVICE AREA #3/UNIT 6</t>
  </si>
  <si>
    <t>GEORGETOWN DIVIDE PUD</t>
  </si>
  <si>
    <t>LANARE COMMUNITY SERVICES DIST</t>
  </si>
  <si>
    <t>PERSHING HIGH SCHOOL</t>
  </si>
  <si>
    <t>1000207-001C</t>
  </si>
  <si>
    <t>Consolidation between Pershing HS (Western Arts Center) and Central HS</t>
  </si>
  <si>
    <t>SAN JOAQUIN, CITY OF</t>
  </si>
  <si>
    <t>1010034-001C</t>
  </si>
  <si>
    <t>HURON, CITY OF</t>
  </si>
  <si>
    <t>ARMONA COMMUNITY SERVICES DIST</t>
  </si>
  <si>
    <t>KETTLEMAN CITY CSD</t>
  </si>
  <si>
    <t>METROPOLITAN WATER DIST. OF SO. CAL.</t>
  </si>
  <si>
    <t>MADERA COUNTY M.D. #10A - MADERA RANCHOS</t>
  </si>
  <si>
    <t>MADERA CO SA NO 19-ROLLING HILLS</t>
  </si>
  <si>
    <t>HUGHSON, CITY OF</t>
  </si>
  <si>
    <t>KEYES COMMUNITY SERVICES DIST.</t>
  </si>
  <si>
    <t>LAKE DON PEDRO C S D</t>
  </si>
  <si>
    <t>SOUTH TAHOE PUD - MAIN</t>
  </si>
  <si>
    <t>0910002-010C</t>
  </si>
  <si>
    <t>Water Meter Installation - Phase 2-5</t>
  </si>
  <si>
    <t>FRESNO, CITY OF</t>
  </si>
  <si>
    <t>LOS ANGELES-CITY, DEPT. OF WATER &amp; POWER</t>
  </si>
  <si>
    <t>LOS ANGELES CO WW DISTRICT 29 &amp; 80-MALIB</t>
  </si>
  <si>
    <t>LIVINGSTON-CITY</t>
  </si>
  <si>
    <t>3310009-067C</t>
  </si>
  <si>
    <t>County Water Company, Consolidation with Eastern MWD</t>
  </si>
  <si>
    <t>3310012-016C</t>
  </si>
  <si>
    <t>County Water Company, Consolidation with Elsinore Valley MWD</t>
  </si>
  <si>
    <t>CITY OF SANTA BARBARA WATER DEPARTMENT</t>
  </si>
  <si>
    <t>Estimated SRF Funding</t>
  </si>
  <si>
    <t>Total # of Projects: 70</t>
  </si>
  <si>
    <t>ELSINORE VALLEY MWD (Consolidation)</t>
  </si>
  <si>
    <t>EASTERN MUNICIPAL WD (Consolidation)</t>
  </si>
  <si>
    <t>L.A Residential Children Ranch Water Agency</t>
  </si>
  <si>
    <t xml:space="preserve"> </t>
  </si>
  <si>
    <t>EXHIBIT B - DWSRF SFY 2015-2016 FUNDABLE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</si>
</sst>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4" fontId="6" fillId="0" borderId="4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Border="1" applyAlignment="1">
      <alignment horizontal="center" vertical="center" wrapText="1"/>
    </xf>
    <xf numFmtId="14" fontId="6" fillId="0" borderId="8" xfId="1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3" fontId="6" fillId="0" borderId="9" xfId="2" applyNumberFormat="1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left" vertical="center"/>
    </xf>
    <xf numFmtId="1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5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6" fillId="0" borderId="8" xfId="1" applyNumberFormat="1" applyFont="1" applyFill="1" applyBorder="1" applyAlignment="1">
      <alignment horizontal="center" vertical="center" wrapText="1"/>
    </xf>
    <xf numFmtId="14" fontId="6" fillId="0" borderId="9" xfId="1" applyNumberFormat="1" applyFont="1" applyFill="1" applyBorder="1" applyAlignment="1">
      <alignment horizontal="center" vertical="center" wrapText="1"/>
    </xf>
    <xf numFmtId="14" fontId="6" fillId="0" borderId="10" xfId="1" applyNumberFormat="1" applyFont="1" applyFill="1" applyBorder="1" applyAlignment="1">
      <alignment horizontal="center" vertical="center" wrapText="1"/>
    </xf>
    <xf numFmtId="14" fontId="6" fillId="0" borderId="6" xfId="1" applyNumberFormat="1" applyFont="1" applyFill="1" applyBorder="1" applyAlignment="1">
      <alignment horizontal="center" vertical="center" wrapText="1"/>
    </xf>
    <xf numFmtId="14" fontId="6" fillId="0" borderId="2" xfId="1" applyNumberFormat="1" applyFont="1" applyFill="1" applyBorder="1" applyAlignment="1">
      <alignment horizontal="center" vertical="center" wrapText="1"/>
    </xf>
    <xf numFmtId="14" fontId="6" fillId="0" borderId="7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Sheet1" xfId="1"/>
    <cellStyle name="Normal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tabSelected="1" zoomScale="90" zoomScaleNormal="90" workbookViewId="0">
      <pane ySplit="6" topLeftCell="A7" activePane="bottomLeft" state="frozen"/>
      <selection pane="bottomLeft" activeCell="A3" sqref="A3:L3"/>
    </sheetView>
  </sheetViews>
  <sheetFormatPr defaultColWidth="9.109375" defaultRowHeight="12" x14ac:dyDescent="0.3"/>
  <cols>
    <col min="1" max="1" width="11.5546875" style="29" bestFit="1" customWidth="1"/>
    <col min="2" max="2" width="34.5546875" style="56" customWidth="1"/>
    <col min="3" max="3" width="12.109375" style="1" customWidth="1"/>
    <col min="4" max="4" width="13.44140625" style="1" bestFit="1" customWidth="1"/>
    <col min="5" max="5" width="10.6640625" style="1" bestFit="1" customWidth="1"/>
    <col min="6" max="6" width="12.77734375" style="1" customWidth="1"/>
    <col min="7" max="7" width="11.6640625" style="25" bestFit="1" customWidth="1"/>
    <col min="8" max="8" width="11.5546875" style="26" hidden="1" customWidth="1"/>
    <col min="9" max="9" width="17.77734375" style="1" customWidth="1"/>
    <col min="10" max="10" width="14.33203125" style="27" bestFit="1" customWidth="1"/>
    <col min="11" max="11" width="10.44140625" style="27" bestFit="1" customWidth="1"/>
    <col min="12" max="12" width="40.44140625" style="56" customWidth="1"/>
    <col min="13" max="16384" width="9.109375" style="1"/>
  </cols>
  <sheetData>
    <row r="1" spans="1:12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4.4" x14ac:dyDescent="0.3">
      <c r="A2" s="71" t="s">
        <v>255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3"/>
    </row>
    <row r="3" spans="1:12" x14ac:dyDescent="0.25">
      <c r="A3" s="68" t="s">
        <v>159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1:12" x14ac:dyDescent="0.3">
      <c r="A4" s="66" t="s">
        <v>162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s="2" customFormat="1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s="2" customFormat="1" ht="36" x14ac:dyDescent="0.3">
      <c r="A6" s="3" t="s">
        <v>158</v>
      </c>
      <c r="B6" s="50" t="s">
        <v>0</v>
      </c>
      <c r="C6" s="5" t="s">
        <v>128</v>
      </c>
      <c r="D6" s="4" t="s">
        <v>1</v>
      </c>
      <c r="E6" s="4" t="s">
        <v>153</v>
      </c>
      <c r="F6" s="4" t="s">
        <v>156</v>
      </c>
      <c r="G6" s="6" t="s">
        <v>249</v>
      </c>
      <c r="H6" s="6"/>
      <c r="I6" s="4" t="s">
        <v>155</v>
      </c>
      <c r="J6" s="7" t="s">
        <v>129</v>
      </c>
      <c r="K6" s="7" t="s">
        <v>130</v>
      </c>
      <c r="L6" s="57" t="s">
        <v>157</v>
      </c>
    </row>
    <row r="7" spans="1:12" s="2" customFormat="1" x14ac:dyDescent="0.25">
      <c r="A7" s="44">
        <v>42009</v>
      </c>
      <c r="B7" s="51" t="s">
        <v>197</v>
      </c>
      <c r="C7" s="45" t="s">
        <v>125</v>
      </c>
      <c r="D7" s="45" t="s">
        <v>94</v>
      </c>
      <c r="E7" s="45" t="s">
        <v>136</v>
      </c>
      <c r="F7" s="45" t="s">
        <v>139</v>
      </c>
      <c r="G7" s="46">
        <v>500000</v>
      </c>
      <c r="H7" s="46"/>
      <c r="I7" s="45" t="s">
        <v>133</v>
      </c>
      <c r="J7" s="45">
        <v>500</v>
      </c>
      <c r="K7" s="45">
        <v>104</v>
      </c>
      <c r="L7" s="60" t="s">
        <v>95</v>
      </c>
    </row>
    <row r="8" spans="1:12" s="2" customFormat="1" x14ac:dyDescent="0.25">
      <c r="A8" s="44">
        <v>41444</v>
      </c>
      <c r="B8" s="51" t="s">
        <v>181</v>
      </c>
      <c r="C8" s="45" t="s">
        <v>125</v>
      </c>
      <c r="D8" s="45" t="s">
        <v>96</v>
      </c>
      <c r="E8" s="45" t="s">
        <v>136</v>
      </c>
      <c r="F8" s="45" t="s">
        <v>139</v>
      </c>
      <c r="G8" s="46">
        <v>500000</v>
      </c>
      <c r="H8" s="46"/>
      <c r="I8" s="45" t="s">
        <v>133</v>
      </c>
      <c r="J8" s="45">
        <v>182</v>
      </c>
      <c r="K8" s="45">
        <v>78</v>
      </c>
      <c r="L8" s="60" t="s">
        <v>182</v>
      </c>
    </row>
    <row r="9" spans="1:12" s="2" customFormat="1" x14ac:dyDescent="0.25">
      <c r="A9" s="44">
        <v>41747</v>
      </c>
      <c r="B9" s="51" t="s">
        <v>210</v>
      </c>
      <c r="C9" s="45" t="s">
        <v>125</v>
      </c>
      <c r="D9" s="45" t="s">
        <v>19</v>
      </c>
      <c r="E9" s="45" t="s">
        <v>136</v>
      </c>
      <c r="F9" s="45" t="s">
        <v>139</v>
      </c>
      <c r="G9" s="46">
        <v>453500</v>
      </c>
      <c r="H9" s="46"/>
      <c r="I9" s="45" t="s">
        <v>133</v>
      </c>
      <c r="J9" s="45">
        <v>5625</v>
      </c>
      <c r="K9" s="45">
        <v>2126</v>
      </c>
      <c r="L9" s="60" t="s">
        <v>211</v>
      </c>
    </row>
    <row r="10" spans="1:12" s="2" customFormat="1" ht="24" x14ac:dyDescent="0.25">
      <c r="A10" s="44">
        <v>41912</v>
      </c>
      <c r="B10" s="51" t="s">
        <v>176</v>
      </c>
      <c r="C10" s="45" t="s">
        <v>126</v>
      </c>
      <c r="D10" s="45" t="s">
        <v>101</v>
      </c>
      <c r="E10" s="45" t="s">
        <v>136</v>
      </c>
      <c r="F10" s="45" t="s">
        <v>140</v>
      </c>
      <c r="G10" s="46">
        <v>192800</v>
      </c>
      <c r="H10" s="46"/>
      <c r="I10" s="45" t="s">
        <v>134</v>
      </c>
      <c r="J10" s="45">
        <v>58</v>
      </c>
      <c r="K10" s="45">
        <v>24</v>
      </c>
      <c r="L10" s="60" t="s">
        <v>102</v>
      </c>
    </row>
    <row r="11" spans="1:12" s="2" customFormat="1" x14ac:dyDescent="0.25">
      <c r="A11" s="44">
        <v>40952</v>
      </c>
      <c r="B11" s="51" t="s">
        <v>190</v>
      </c>
      <c r="C11" s="45" t="s">
        <v>125</v>
      </c>
      <c r="D11" s="45" t="s">
        <v>30</v>
      </c>
      <c r="E11" s="45" t="s">
        <v>136</v>
      </c>
      <c r="F11" s="45" t="s">
        <v>141</v>
      </c>
      <c r="G11" s="46">
        <v>438000</v>
      </c>
      <c r="H11" s="46"/>
      <c r="I11" s="45" t="s">
        <v>133</v>
      </c>
      <c r="J11" s="45">
        <v>375</v>
      </c>
      <c r="K11" s="45">
        <v>107</v>
      </c>
      <c r="L11" s="60" t="s">
        <v>31</v>
      </c>
    </row>
    <row r="12" spans="1:12" s="2" customFormat="1" x14ac:dyDescent="0.25">
      <c r="A12" s="44">
        <v>41872</v>
      </c>
      <c r="B12" s="51" t="s">
        <v>192</v>
      </c>
      <c r="C12" s="45" t="s">
        <v>125</v>
      </c>
      <c r="D12" s="45" t="s">
        <v>193</v>
      </c>
      <c r="E12" s="45" t="s">
        <v>136</v>
      </c>
      <c r="F12" s="45" t="s">
        <v>141</v>
      </c>
      <c r="G12" s="46">
        <v>400000</v>
      </c>
      <c r="H12" s="46"/>
      <c r="I12" s="45" t="s">
        <v>133</v>
      </c>
      <c r="J12" s="45">
        <v>450</v>
      </c>
      <c r="K12" s="45">
        <v>31</v>
      </c>
      <c r="L12" s="60" t="s">
        <v>194</v>
      </c>
    </row>
    <row r="13" spans="1:12" s="2" customFormat="1" x14ac:dyDescent="0.25">
      <c r="A13" s="44">
        <v>41912</v>
      </c>
      <c r="B13" s="51" t="s">
        <v>188</v>
      </c>
      <c r="C13" s="45" t="s">
        <v>126</v>
      </c>
      <c r="D13" s="45" t="s">
        <v>112</v>
      </c>
      <c r="E13" s="45" t="s">
        <v>136</v>
      </c>
      <c r="F13" s="45" t="s">
        <v>140</v>
      </c>
      <c r="G13" s="46">
        <v>267720</v>
      </c>
      <c r="H13" s="46"/>
      <c r="I13" s="45" t="s">
        <v>133</v>
      </c>
      <c r="J13" s="45">
        <v>300</v>
      </c>
      <c r="K13" s="45">
        <v>65</v>
      </c>
      <c r="L13" s="60" t="s">
        <v>113</v>
      </c>
    </row>
    <row r="14" spans="1:12" s="2" customFormat="1" x14ac:dyDescent="0.25">
      <c r="A14" s="44">
        <v>41913</v>
      </c>
      <c r="B14" s="51" t="s">
        <v>191</v>
      </c>
      <c r="C14" s="45" t="s">
        <v>126</v>
      </c>
      <c r="D14" s="45" t="s">
        <v>108</v>
      </c>
      <c r="E14" s="45" t="s">
        <v>136</v>
      </c>
      <c r="F14" s="45" t="s">
        <v>140</v>
      </c>
      <c r="G14" s="46">
        <v>87000</v>
      </c>
      <c r="H14" s="46"/>
      <c r="I14" s="45" t="s">
        <v>134</v>
      </c>
      <c r="J14" s="45">
        <v>430</v>
      </c>
      <c r="K14" s="45">
        <v>139</v>
      </c>
      <c r="L14" s="60" t="s">
        <v>109</v>
      </c>
    </row>
    <row r="15" spans="1:12" s="2" customFormat="1" x14ac:dyDescent="0.25">
      <c r="A15" s="44">
        <v>42012</v>
      </c>
      <c r="B15" s="51" t="s">
        <v>202</v>
      </c>
      <c r="C15" s="45" t="s">
        <v>124</v>
      </c>
      <c r="D15" s="45" t="s">
        <v>69</v>
      </c>
      <c r="E15" s="45" t="s">
        <v>136</v>
      </c>
      <c r="F15" s="45" t="s">
        <v>140</v>
      </c>
      <c r="G15" s="46">
        <v>462000</v>
      </c>
      <c r="H15" s="46"/>
      <c r="I15" s="45" t="s">
        <v>134</v>
      </c>
      <c r="J15" s="45">
        <v>1500</v>
      </c>
      <c r="K15" s="45">
        <v>513</v>
      </c>
      <c r="L15" s="60" t="s">
        <v>70</v>
      </c>
    </row>
    <row r="16" spans="1:12" s="2" customFormat="1" x14ac:dyDescent="0.25">
      <c r="A16" s="44">
        <v>41143</v>
      </c>
      <c r="B16" s="51" t="s">
        <v>75</v>
      </c>
      <c r="C16" s="45" t="s">
        <v>125</v>
      </c>
      <c r="D16" s="45" t="s">
        <v>76</v>
      </c>
      <c r="E16" s="45" t="s">
        <v>136</v>
      </c>
      <c r="F16" s="45" t="s">
        <v>142</v>
      </c>
      <c r="G16" s="46">
        <v>496565</v>
      </c>
      <c r="H16" s="46"/>
      <c r="I16" s="45" t="s">
        <v>133</v>
      </c>
      <c r="J16" s="45">
        <v>428</v>
      </c>
      <c r="K16" s="45">
        <v>171</v>
      </c>
      <c r="L16" s="60" t="s">
        <v>77</v>
      </c>
    </row>
    <row r="17" spans="1:12" s="2" customFormat="1" ht="24" x14ac:dyDescent="0.25">
      <c r="A17" s="44">
        <v>42096</v>
      </c>
      <c r="B17" s="51" t="s">
        <v>208</v>
      </c>
      <c r="C17" s="45" t="s">
        <v>124</v>
      </c>
      <c r="D17" s="45" t="s">
        <v>3</v>
      </c>
      <c r="E17" s="45" t="s">
        <v>136</v>
      </c>
      <c r="F17" s="45" t="s">
        <v>144</v>
      </c>
      <c r="G17" s="46">
        <v>450000</v>
      </c>
      <c r="H17" s="46"/>
      <c r="I17" s="45" t="s">
        <v>133</v>
      </c>
      <c r="J17" s="45">
        <v>2458</v>
      </c>
      <c r="K17" s="45">
        <v>1667</v>
      </c>
      <c r="L17" s="60" t="s">
        <v>4</v>
      </c>
    </row>
    <row r="18" spans="1:12" s="2" customFormat="1" x14ac:dyDescent="0.25">
      <c r="A18" s="44">
        <v>41913</v>
      </c>
      <c r="B18" s="51" t="s">
        <v>78</v>
      </c>
      <c r="C18" s="45" t="s">
        <v>125</v>
      </c>
      <c r="D18" s="45" t="s">
        <v>79</v>
      </c>
      <c r="E18" s="45" t="s">
        <v>136</v>
      </c>
      <c r="F18" s="45" t="s">
        <v>145</v>
      </c>
      <c r="G18" s="46">
        <v>200000</v>
      </c>
      <c r="H18" s="46"/>
      <c r="I18" s="45" t="s">
        <v>133</v>
      </c>
      <c r="J18" s="45">
        <v>175</v>
      </c>
      <c r="K18" s="45">
        <v>12</v>
      </c>
      <c r="L18" s="60" t="s">
        <v>253</v>
      </c>
    </row>
    <row r="19" spans="1:12" s="2" customFormat="1" x14ac:dyDescent="0.25">
      <c r="A19" s="44">
        <v>42004</v>
      </c>
      <c r="B19" s="51" t="s">
        <v>201</v>
      </c>
      <c r="C19" s="45" t="s">
        <v>125</v>
      </c>
      <c r="D19" s="45" t="s">
        <v>28</v>
      </c>
      <c r="E19" s="45" t="s">
        <v>136</v>
      </c>
      <c r="F19" s="45" t="s">
        <v>147</v>
      </c>
      <c r="G19" s="46">
        <v>500000</v>
      </c>
      <c r="H19" s="46"/>
      <c r="I19" s="45" t="s">
        <v>134</v>
      </c>
      <c r="J19" s="45">
        <v>1240</v>
      </c>
      <c r="K19" s="45">
        <v>634</v>
      </c>
      <c r="L19" s="60" t="s">
        <v>29</v>
      </c>
    </row>
    <row r="20" spans="1:12" s="2" customFormat="1" x14ac:dyDescent="0.25">
      <c r="A20" s="44">
        <v>41414</v>
      </c>
      <c r="B20" s="51" t="s">
        <v>209</v>
      </c>
      <c r="C20" s="45" t="s">
        <v>125</v>
      </c>
      <c r="D20" s="45" t="s">
        <v>15</v>
      </c>
      <c r="E20" s="45" t="s">
        <v>136</v>
      </c>
      <c r="F20" s="45" t="s">
        <v>144</v>
      </c>
      <c r="G20" s="46">
        <v>407893</v>
      </c>
      <c r="H20" s="46"/>
      <c r="I20" s="45" t="s">
        <v>134</v>
      </c>
      <c r="J20" s="45">
        <v>2595</v>
      </c>
      <c r="K20" s="45">
        <v>1038</v>
      </c>
      <c r="L20" s="60" t="s">
        <v>16</v>
      </c>
    </row>
    <row r="21" spans="1:12" s="2" customFormat="1" x14ac:dyDescent="0.25">
      <c r="A21" s="44">
        <v>41537</v>
      </c>
      <c r="B21" s="51" t="s">
        <v>43</v>
      </c>
      <c r="C21" s="45" t="s">
        <v>125</v>
      </c>
      <c r="D21" s="45" t="s">
        <v>44</v>
      </c>
      <c r="E21" s="45" t="s">
        <v>136</v>
      </c>
      <c r="F21" s="45" t="s">
        <v>144</v>
      </c>
      <c r="G21" s="46">
        <v>68550</v>
      </c>
      <c r="H21" s="46"/>
      <c r="I21" s="45" t="s">
        <v>133</v>
      </c>
      <c r="J21" s="45">
        <v>100</v>
      </c>
      <c r="K21" s="45">
        <v>1</v>
      </c>
      <c r="L21" s="60" t="s">
        <v>45</v>
      </c>
    </row>
    <row r="22" spans="1:12" s="2" customFormat="1" x14ac:dyDescent="0.25">
      <c r="A22" s="44">
        <v>41277</v>
      </c>
      <c r="B22" s="51" t="s">
        <v>171</v>
      </c>
      <c r="C22" s="45" t="s">
        <v>126</v>
      </c>
      <c r="D22" s="45" t="s">
        <v>97</v>
      </c>
      <c r="E22" s="45" t="s">
        <v>136</v>
      </c>
      <c r="F22" s="45" t="s">
        <v>148</v>
      </c>
      <c r="G22" s="46">
        <v>385470</v>
      </c>
      <c r="H22" s="46"/>
      <c r="I22" s="45" t="s">
        <v>134</v>
      </c>
      <c r="J22" s="45">
        <v>25</v>
      </c>
      <c r="K22" s="45">
        <v>20</v>
      </c>
      <c r="L22" s="60" t="s">
        <v>172</v>
      </c>
    </row>
    <row r="23" spans="1:12" s="2" customFormat="1" x14ac:dyDescent="0.25">
      <c r="A23" s="44">
        <v>41827</v>
      </c>
      <c r="B23" s="51" t="s">
        <v>198</v>
      </c>
      <c r="C23" s="45" t="s">
        <v>126</v>
      </c>
      <c r="D23" s="45" t="s">
        <v>199</v>
      </c>
      <c r="E23" s="45" t="s">
        <v>136</v>
      </c>
      <c r="F23" s="45" t="s">
        <v>148</v>
      </c>
      <c r="G23" s="46">
        <v>500000</v>
      </c>
      <c r="H23" s="46"/>
      <c r="I23" s="45" t="s">
        <v>134</v>
      </c>
      <c r="J23" s="45">
        <v>750</v>
      </c>
      <c r="K23" s="45">
        <v>453</v>
      </c>
      <c r="L23" s="60" t="s">
        <v>200</v>
      </c>
    </row>
    <row r="24" spans="1:12" s="2" customFormat="1" ht="24" x14ac:dyDescent="0.25">
      <c r="A24" s="44">
        <v>41724</v>
      </c>
      <c r="B24" s="51" t="s">
        <v>187</v>
      </c>
      <c r="C24" s="45" t="s">
        <v>2</v>
      </c>
      <c r="D24" s="45" t="s">
        <v>37</v>
      </c>
      <c r="E24" s="45" t="s">
        <v>136</v>
      </c>
      <c r="F24" s="45" t="s">
        <v>149</v>
      </c>
      <c r="G24" s="46">
        <v>1200000</v>
      </c>
      <c r="H24" s="46"/>
      <c r="I24" s="45" t="s">
        <v>132</v>
      </c>
      <c r="J24" s="45">
        <v>250</v>
      </c>
      <c r="K24" s="45">
        <v>125</v>
      </c>
      <c r="L24" s="60" t="s">
        <v>38</v>
      </c>
    </row>
    <row r="25" spans="1:12" s="2" customFormat="1" x14ac:dyDescent="0.25">
      <c r="A25" s="44">
        <v>40570</v>
      </c>
      <c r="B25" s="51" t="s">
        <v>179</v>
      </c>
      <c r="C25" s="45" t="s">
        <v>125</v>
      </c>
      <c r="D25" s="45" t="s">
        <v>122</v>
      </c>
      <c r="E25" s="45" t="s">
        <v>136</v>
      </c>
      <c r="F25" s="45" t="s">
        <v>137</v>
      </c>
      <c r="G25" s="46">
        <v>183040</v>
      </c>
      <c r="H25" s="46"/>
      <c r="I25" s="45" t="s">
        <v>134</v>
      </c>
      <c r="J25" s="45">
        <v>150</v>
      </c>
      <c r="K25" s="45">
        <v>107</v>
      </c>
      <c r="L25" s="60" t="s">
        <v>123</v>
      </c>
    </row>
    <row r="26" spans="1:12" s="2" customFormat="1" ht="24" x14ac:dyDescent="0.25">
      <c r="A26" s="44">
        <v>41747</v>
      </c>
      <c r="B26" s="51" t="s">
        <v>183</v>
      </c>
      <c r="C26" s="45" t="s">
        <v>2</v>
      </c>
      <c r="D26" s="45" t="s">
        <v>184</v>
      </c>
      <c r="E26" s="45" t="s">
        <v>136</v>
      </c>
      <c r="F26" s="45" t="s">
        <v>185</v>
      </c>
      <c r="G26" s="46">
        <v>468000</v>
      </c>
      <c r="H26" s="46"/>
      <c r="I26" s="45" t="s">
        <v>133</v>
      </c>
      <c r="J26" s="45">
        <v>195</v>
      </c>
      <c r="K26" s="45">
        <v>39</v>
      </c>
      <c r="L26" s="60" t="s">
        <v>186</v>
      </c>
    </row>
    <row r="27" spans="1:12" s="2" customFormat="1" ht="24" x14ac:dyDescent="0.25">
      <c r="A27" s="44">
        <v>42100</v>
      </c>
      <c r="B27" s="51" t="s">
        <v>177</v>
      </c>
      <c r="C27" s="45" t="s">
        <v>126</v>
      </c>
      <c r="D27" s="45" t="s">
        <v>92</v>
      </c>
      <c r="E27" s="45" t="s">
        <v>136</v>
      </c>
      <c r="F27" s="45" t="s">
        <v>148</v>
      </c>
      <c r="G27" s="46">
        <v>97000</v>
      </c>
      <c r="H27" s="46"/>
      <c r="I27" s="45" t="s">
        <v>133</v>
      </c>
      <c r="J27" s="45">
        <v>80</v>
      </c>
      <c r="K27" s="45">
        <v>55</v>
      </c>
      <c r="L27" s="60" t="s">
        <v>93</v>
      </c>
    </row>
    <row r="28" spans="1:12" s="2" customFormat="1" x14ac:dyDescent="0.25">
      <c r="A28" s="44">
        <v>41913</v>
      </c>
      <c r="B28" s="51" t="s">
        <v>196</v>
      </c>
      <c r="C28" s="45" t="s">
        <v>125</v>
      </c>
      <c r="D28" s="45" t="s">
        <v>41</v>
      </c>
      <c r="E28" s="45" t="s">
        <v>136</v>
      </c>
      <c r="F28" s="45" t="s">
        <v>151</v>
      </c>
      <c r="G28" s="46">
        <v>242350</v>
      </c>
      <c r="H28" s="46"/>
      <c r="I28" s="45" t="s">
        <v>133</v>
      </c>
      <c r="J28" s="45">
        <v>481</v>
      </c>
      <c r="K28" s="45">
        <v>1</v>
      </c>
      <c r="L28" s="60" t="s">
        <v>42</v>
      </c>
    </row>
    <row r="29" spans="1:12" s="2" customFormat="1" x14ac:dyDescent="0.25">
      <c r="A29" s="44">
        <v>41781</v>
      </c>
      <c r="B29" s="51" t="s">
        <v>189</v>
      </c>
      <c r="C29" s="45" t="s">
        <v>127</v>
      </c>
      <c r="D29" s="45" t="s">
        <v>120</v>
      </c>
      <c r="E29" s="45" t="s">
        <v>136</v>
      </c>
      <c r="F29" s="45" t="s">
        <v>139</v>
      </c>
      <c r="G29" s="46">
        <v>199000</v>
      </c>
      <c r="H29" s="46"/>
      <c r="I29" s="45" t="s">
        <v>133</v>
      </c>
      <c r="J29" s="45">
        <v>336</v>
      </c>
      <c r="K29" s="45">
        <v>94</v>
      </c>
      <c r="L29" s="60" t="s">
        <v>121</v>
      </c>
    </row>
    <row r="30" spans="1:12" s="2" customFormat="1" x14ac:dyDescent="0.25">
      <c r="A30" s="44">
        <v>41765</v>
      </c>
      <c r="B30" s="51" t="s">
        <v>173</v>
      </c>
      <c r="C30" s="45" t="s">
        <v>125</v>
      </c>
      <c r="D30" s="45" t="s">
        <v>174</v>
      </c>
      <c r="E30" s="45" t="s">
        <v>136</v>
      </c>
      <c r="F30" s="45" t="s">
        <v>139</v>
      </c>
      <c r="G30" s="46">
        <v>250250</v>
      </c>
      <c r="H30" s="46"/>
      <c r="I30" s="45" t="s">
        <v>133</v>
      </c>
      <c r="J30" s="45">
        <v>50</v>
      </c>
      <c r="K30" s="45">
        <v>1</v>
      </c>
      <c r="L30" s="60" t="s">
        <v>175</v>
      </c>
    </row>
    <row r="31" spans="1:12" s="2" customFormat="1" x14ac:dyDescent="0.25">
      <c r="A31" s="44">
        <v>41885</v>
      </c>
      <c r="B31" s="51" t="s">
        <v>110</v>
      </c>
      <c r="C31" s="45" t="s">
        <v>126</v>
      </c>
      <c r="D31" s="45" t="s">
        <v>111</v>
      </c>
      <c r="E31" s="45" t="s">
        <v>136</v>
      </c>
      <c r="F31" s="45" t="s">
        <v>139</v>
      </c>
      <c r="G31" s="46">
        <v>500000</v>
      </c>
      <c r="H31" s="46"/>
      <c r="I31" s="45" t="s">
        <v>133</v>
      </c>
      <c r="J31" s="45">
        <v>120</v>
      </c>
      <c r="K31" s="45">
        <v>67</v>
      </c>
      <c r="L31" s="60" t="s">
        <v>178</v>
      </c>
    </row>
    <row r="32" spans="1:12" s="2" customFormat="1" ht="24" x14ac:dyDescent="0.25">
      <c r="A32" s="44">
        <v>41912</v>
      </c>
      <c r="B32" s="51" t="s">
        <v>117</v>
      </c>
      <c r="C32" s="45" t="s">
        <v>125</v>
      </c>
      <c r="D32" s="45" t="s">
        <v>118</v>
      </c>
      <c r="E32" s="45" t="s">
        <v>136</v>
      </c>
      <c r="F32" s="45" t="s">
        <v>139</v>
      </c>
      <c r="G32" s="46">
        <v>315412</v>
      </c>
      <c r="H32" s="46"/>
      <c r="I32" s="45" t="s">
        <v>133</v>
      </c>
      <c r="J32" s="45">
        <v>120</v>
      </c>
      <c r="K32" s="45">
        <v>98</v>
      </c>
      <c r="L32" s="60" t="s">
        <v>119</v>
      </c>
    </row>
    <row r="33" spans="1:12" s="2" customFormat="1" x14ac:dyDescent="0.25">
      <c r="A33" s="44">
        <v>41536</v>
      </c>
      <c r="B33" s="51" t="s">
        <v>195</v>
      </c>
      <c r="C33" s="45" t="s">
        <v>126</v>
      </c>
      <c r="D33" s="45" t="s">
        <v>103</v>
      </c>
      <c r="E33" s="45" t="s">
        <v>136</v>
      </c>
      <c r="F33" s="45" t="s">
        <v>140</v>
      </c>
      <c r="G33" s="46">
        <v>343800</v>
      </c>
      <c r="H33" s="46"/>
      <c r="I33" s="45" t="s">
        <v>134</v>
      </c>
      <c r="J33" s="45">
        <v>450</v>
      </c>
      <c r="K33" s="45">
        <v>162</v>
      </c>
      <c r="L33" s="60" t="s">
        <v>104</v>
      </c>
    </row>
    <row r="34" spans="1:12" s="2" customFormat="1" x14ac:dyDescent="0.25">
      <c r="A34" s="44">
        <v>42116</v>
      </c>
      <c r="B34" s="51" t="s">
        <v>203</v>
      </c>
      <c r="C34" s="45" t="s">
        <v>126</v>
      </c>
      <c r="D34" s="45" t="s">
        <v>73</v>
      </c>
      <c r="E34" s="45" t="s">
        <v>136</v>
      </c>
      <c r="F34" s="45" t="s">
        <v>140</v>
      </c>
      <c r="G34" s="46">
        <v>270000</v>
      </c>
      <c r="H34" s="46"/>
      <c r="I34" s="45" t="s">
        <v>133</v>
      </c>
      <c r="J34" s="45">
        <v>1500</v>
      </c>
      <c r="K34" s="45">
        <v>540</v>
      </c>
      <c r="L34" s="60" t="s">
        <v>74</v>
      </c>
    </row>
    <row r="35" spans="1:12" x14ac:dyDescent="0.25">
      <c r="A35" s="44">
        <v>41593</v>
      </c>
      <c r="B35" s="51" t="s">
        <v>180</v>
      </c>
      <c r="C35" s="45" t="s">
        <v>2</v>
      </c>
      <c r="D35" s="45" t="s">
        <v>39</v>
      </c>
      <c r="E35" s="45" t="s">
        <v>136</v>
      </c>
      <c r="F35" s="45" t="s">
        <v>143</v>
      </c>
      <c r="G35" s="46">
        <v>500000</v>
      </c>
      <c r="H35" s="46"/>
      <c r="I35" s="45" t="s">
        <v>133</v>
      </c>
      <c r="J35" s="45">
        <v>170</v>
      </c>
      <c r="K35" s="45">
        <v>42</v>
      </c>
      <c r="L35" s="60" t="s">
        <v>40</v>
      </c>
    </row>
    <row r="36" spans="1:12" ht="24" x14ac:dyDescent="0.25">
      <c r="A36" s="44">
        <v>41142</v>
      </c>
      <c r="B36" s="51" t="s">
        <v>204</v>
      </c>
      <c r="C36" s="45" t="s">
        <v>125</v>
      </c>
      <c r="D36" s="45" t="s">
        <v>24</v>
      </c>
      <c r="E36" s="45" t="s">
        <v>136</v>
      </c>
      <c r="F36" s="45" t="s">
        <v>143</v>
      </c>
      <c r="G36" s="46">
        <v>500000</v>
      </c>
      <c r="H36" s="46"/>
      <c r="I36" s="45" t="s">
        <v>133</v>
      </c>
      <c r="J36" s="45">
        <v>1638</v>
      </c>
      <c r="K36" s="45">
        <v>432</v>
      </c>
      <c r="L36" s="60" t="s">
        <v>25</v>
      </c>
    </row>
    <row r="37" spans="1:12" x14ac:dyDescent="0.25">
      <c r="A37" s="44">
        <v>41723</v>
      </c>
      <c r="B37" s="51" t="s">
        <v>205</v>
      </c>
      <c r="C37" s="45" t="s">
        <v>2</v>
      </c>
      <c r="D37" s="45" t="s">
        <v>206</v>
      </c>
      <c r="E37" s="45" t="s">
        <v>136</v>
      </c>
      <c r="F37" s="45" t="s">
        <v>143</v>
      </c>
      <c r="G37" s="46">
        <v>416465</v>
      </c>
      <c r="H37" s="46"/>
      <c r="I37" s="45" t="s">
        <v>133</v>
      </c>
      <c r="J37" s="45">
        <v>1678</v>
      </c>
      <c r="K37" s="45">
        <v>478</v>
      </c>
      <c r="L37" s="60" t="s">
        <v>207</v>
      </c>
    </row>
    <row r="38" spans="1:12" x14ac:dyDescent="0.25">
      <c r="A38" s="44">
        <v>41739</v>
      </c>
      <c r="B38" s="51" t="s">
        <v>114</v>
      </c>
      <c r="C38" s="45" t="s">
        <v>125</v>
      </c>
      <c r="D38" s="45" t="s">
        <v>115</v>
      </c>
      <c r="E38" s="45" t="s">
        <v>136</v>
      </c>
      <c r="F38" s="45" t="s">
        <v>139</v>
      </c>
      <c r="G38" s="46">
        <v>500000</v>
      </c>
      <c r="H38" s="46"/>
      <c r="I38" s="45" t="s">
        <v>131</v>
      </c>
      <c r="J38" s="45">
        <v>100</v>
      </c>
      <c r="K38" s="45">
        <v>24</v>
      </c>
      <c r="L38" s="60" t="s">
        <v>116</v>
      </c>
    </row>
    <row r="39" spans="1:12" s="2" customFormat="1" x14ac:dyDescent="0.3">
      <c r="A39" s="8" t="str">
        <f>"Count: "&amp;COUNTA(D7:D38)</f>
        <v>Count: 32</v>
      </c>
      <c r="B39" s="52"/>
      <c r="C39" s="10"/>
      <c r="D39" s="9"/>
      <c r="E39" s="9"/>
      <c r="F39" s="11" t="s">
        <v>160</v>
      </c>
      <c r="G39" s="12">
        <f>SUM(G7:G38)</f>
        <v>12294815</v>
      </c>
      <c r="H39" s="12"/>
      <c r="I39" s="11"/>
      <c r="J39" s="13"/>
      <c r="K39" s="13"/>
      <c r="L39" s="58"/>
    </row>
    <row r="40" spans="1:12" s="2" customFormat="1" ht="12" customHeight="1" x14ac:dyDescent="0.3">
      <c r="A40" s="74" t="s">
        <v>161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6"/>
    </row>
    <row r="41" spans="1:12" x14ac:dyDescent="0.3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</row>
    <row r="42" spans="1:12" ht="36" x14ac:dyDescent="0.3">
      <c r="A42" s="3" t="s">
        <v>158</v>
      </c>
      <c r="B42" s="50" t="s">
        <v>0</v>
      </c>
      <c r="C42" s="43" t="s">
        <v>128</v>
      </c>
      <c r="D42" s="4" t="s">
        <v>1</v>
      </c>
      <c r="E42" s="4" t="s">
        <v>153</v>
      </c>
      <c r="F42" s="4" t="s">
        <v>156</v>
      </c>
      <c r="G42" s="6" t="s">
        <v>154</v>
      </c>
      <c r="H42" s="6"/>
      <c r="I42" s="4" t="s">
        <v>155</v>
      </c>
      <c r="J42" s="7" t="s">
        <v>129</v>
      </c>
      <c r="K42" s="7" t="s">
        <v>130</v>
      </c>
      <c r="L42" s="57" t="s">
        <v>157</v>
      </c>
    </row>
    <row r="43" spans="1:12" x14ac:dyDescent="0.25">
      <c r="A43" s="44">
        <v>41569</v>
      </c>
      <c r="B43" s="51" t="s">
        <v>213</v>
      </c>
      <c r="C43" s="45" t="s">
        <v>127</v>
      </c>
      <c r="D43" s="45" t="s">
        <v>214</v>
      </c>
      <c r="E43" s="45" t="s">
        <v>136</v>
      </c>
      <c r="F43" s="45" t="s">
        <v>139</v>
      </c>
      <c r="G43" s="46">
        <v>500000</v>
      </c>
      <c r="H43" s="46"/>
      <c r="I43" s="45" t="s">
        <v>134</v>
      </c>
      <c r="J43" s="45">
        <v>26299</v>
      </c>
      <c r="K43" s="45">
        <v>10063</v>
      </c>
      <c r="L43" s="60" t="s">
        <v>215</v>
      </c>
    </row>
    <row r="44" spans="1:12" ht="24" x14ac:dyDescent="0.25">
      <c r="A44" s="44">
        <v>41913</v>
      </c>
      <c r="B44" s="51" t="s">
        <v>216</v>
      </c>
      <c r="C44" s="45" t="s">
        <v>125</v>
      </c>
      <c r="D44" s="45" t="s">
        <v>13</v>
      </c>
      <c r="E44" s="45" t="s">
        <v>136</v>
      </c>
      <c r="F44" s="45" t="s">
        <v>144</v>
      </c>
      <c r="G44" s="46">
        <v>220000</v>
      </c>
      <c r="H44" s="46"/>
      <c r="I44" s="45" t="s">
        <v>131</v>
      </c>
      <c r="J44" s="45">
        <v>79959</v>
      </c>
      <c r="K44" s="45">
        <v>24990</v>
      </c>
      <c r="L44" s="60" t="s">
        <v>14</v>
      </c>
    </row>
    <row r="45" spans="1:12" x14ac:dyDescent="0.25">
      <c r="A45" s="44">
        <v>41751</v>
      </c>
      <c r="B45" s="51" t="s">
        <v>217</v>
      </c>
      <c r="C45" s="45" t="s">
        <v>2</v>
      </c>
      <c r="D45" s="45" t="s">
        <v>7</v>
      </c>
      <c r="E45" s="45" t="s">
        <v>136</v>
      </c>
      <c r="F45" s="45" t="s">
        <v>149</v>
      </c>
      <c r="G45" s="46">
        <v>500000</v>
      </c>
      <c r="H45" s="46"/>
      <c r="I45" s="45" t="s">
        <v>134</v>
      </c>
      <c r="J45" s="45">
        <v>414710</v>
      </c>
      <c r="K45" s="45">
        <v>141243</v>
      </c>
      <c r="L45" s="60" t="s">
        <v>8</v>
      </c>
    </row>
    <row r="46" spans="1:12" ht="24" x14ac:dyDescent="0.25">
      <c r="A46" s="44">
        <v>41407</v>
      </c>
      <c r="B46" s="51" t="s">
        <v>212</v>
      </c>
      <c r="C46" s="45" t="s">
        <v>125</v>
      </c>
      <c r="D46" s="45" t="s">
        <v>22</v>
      </c>
      <c r="E46" s="45" t="s">
        <v>136</v>
      </c>
      <c r="F46" s="45" t="s">
        <v>152</v>
      </c>
      <c r="G46" s="46">
        <v>120000</v>
      </c>
      <c r="H46" s="46"/>
      <c r="I46" s="45" t="s">
        <v>133</v>
      </c>
      <c r="J46" s="45">
        <v>12400</v>
      </c>
      <c r="K46" s="45">
        <v>2542</v>
      </c>
      <c r="L46" s="60" t="s">
        <v>23</v>
      </c>
    </row>
    <row r="47" spans="1:12" x14ac:dyDescent="0.3">
      <c r="A47" s="8" t="str">
        <f>"Count: "&amp;COUNTA(D43:D46)</f>
        <v>Count: 4</v>
      </c>
      <c r="B47" s="52"/>
      <c r="C47" s="10"/>
      <c r="D47" s="9"/>
      <c r="E47" s="9"/>
      <c r="F47" s="11" t="s">
        <v>160</v>
      </c>
      <c r="G47" s="12">
        <f>SUM(G43:G46)</f>
        <v>1340000</v>
      </c>
      <c r="H47" s="14"/>
      <c r="I47" s="11"/>
      <c r="J47" s="13"/>
      <c r="K47" s="13"/>
      <c r="L47" s="58"/>
    </row>
    <row r="48" spans="1:12" x14ac:dyDescent="0.3">
      <c r="A48" s="74" t="s">
        <v>163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6"/>
    </row>
    <row r="49" spans="1:12" x14ac:dyDescent="0.3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9"/>
    </row>
    <row r="50" spans="1:12" ht="36" x14ac:dyDescent="0.3">
      <c r="A50" s="3" t="s">
        <v>158</v>
      </c>
      <c r="B50" s="50" t="s">
        <v>0</v>
      </c>
      <c r="C50" s="5" t="s">
        <v>128</v>
      </c>
      <c r="D50" s="4" t="s">
        <v>1</v>
      </c>
      <c r="E50" s="4" t="s">
        <v>153</v>
      </c>
      <c r="F50" s="4" t="s">
        <v>156</v>
      </c>
      <c r="G50" s="6" t="s">
        <v>154</v>
      </c>
      <c r="H50" s="6"/>
      <c r="I50" s="4" t="s">
        <v>155</v>
      </c>
      <c r="J50" s="7" t="s">
        <v>129</v>
      </c>
      <c r="K50" s="7" t="s">
        <v>130</v>
      </c>
      <c r="L50" s="57" t="s">
        <v>157</v>
      </c>
    </row>
    <row r="51" spans="1:12" x14ac:dyDescent="0.25">
      <c r="A51" s="44">
        <v>42107</v>
      </c>
      <c r="B51" s="51" t="s">
        <v>105</v>
      </c>
      <c r="C51" s="45" t="s">
        <v>125</v>
      </c>
      <c r="D51" s="45" t="s">
        <v>106</v>
      </c>
      <c r="E51" s="45" t="s">
        <v>135</v>
      </c>
      <c r="F51" s="45" t="s">
        <v>137</v>
      </c>
      <c r="G51" s="46">
        <v>5678237</v>
      </c>
      <c r="H51" s="46"/>
      <c r="I51" s="45" t="s">
        <v>132</v>
      </c>
      <c r="J51" s="45">
        <v>25</v>
      </c>
      <c r="K51" s="45">
        <v>167</v>
      </c>
      <c r="L51" s="60" t="s">
        <v>107</v>
      </c>
    </row>
    <row r="52" spans="1:12" x14ac:dyDescent="0.25">
      <c r="A52" s="44">
        <v>42017</v>
      </c>
      <c r="B52" s="51" t="s">
        <v>218</v>
      </c>
      <c r="C52" s="45" t="s">
        <v>126</v>
      </c>
      <c r="D52" s="45" t="s">
        <v>62</v>
      </c>
      <c r="E52" s="45" t="s">
        <v>135</v>
      </c>
      <c r="F52" s="45" t="s">
        <v>138</v>
      </c>
      <c r="G52" s="46">
        <v>6042729</v>
      </c>
      <c r="H52" s="46"/>
      <c r="I52" s="45" t="s">
        <v>133</v>
      </c>
      <c r="J52" s="45">
        <v>2000</v>
      </c>
      <c r="K52" s="45">
        <v>190</v>
      </c>
      <c r="L52" s="60" t="s">
        <v>63</v>
      </c>
    </row>
    <row r="53" spans="1:12" ht="24" x14ac:dyDescent="0.25">
      <c r="A53" s="44">
        <v>41178</v>
      </c>
      <c r="B53" s="51" t="s">
        <v>219</v>
      </c>
      <c r="C53" s="45" t="s">
        <v>125</v>
      </c>
      <c r="D53" s="45" t="s">
        <v>48</v>
      </c>
      <c r="E53" s="45" t="s">
        <v>135</v>
      </c>
      <c r="F53" s="45" t="s">
        <v>138</v>
      </c>
      <c r="G53" s="46">
        <v>986000</v>
      </c>
      <c r="H53" s="46"/>
      <c r="I53" s="45" t="s">
        <v>131</v>
      </c>
      <c r="J53" s="45">
        <v>8508</v>
      </c>
      <c r="K53" s="45">
        <v>2558</v>
      </c>
      <c r="L53" s="60" t="s">
        <v>49</v>
      </c>
    </row>
    <row r="54" spans="1:12" ht="24" x14ac:dyDescent="0.25">
      <c r="A54" s="44">
        <v>39871</v>
      </c>
      <c r="B54" s="51" t="s">
        <v>220</v>
      </c>
      <c r="C54" s="45" t="s">
        <v>2</v>
      </c>
      <c r="D54" s="45" t="s">
        <v>46</v>
      </c>
      <c r="E54" s="45" t="s">
        <v>135</v>
      </c>
      <c r="F54" s="45" t="s">
        <v>138</v>
      </c>
      <c r="G54" s="46">
        <v>1805292</v>
      </c>
      <c r="H54" s="46"/>
      <c r="I54" s="45" t="s">
        <v>132</v>
      </c>
      <c r="J54" s="45">
        <v>2386</v>
      </c>
      <c r="K54" s="45">
        <v>723</v>
      </c>
      <c r="L54" s="60" t="s">
        <v>47</v>
      </c>
    </row>
    <row r="55" spans="1:12" x14ac:dyDescent="0.25">
      <c r="A55" s="44">
        <v>41697</v>
      </c>
      <c r="B55" s="51" t="s">
        <v>221</v>
      </c>
      <c r="C55" s="45" t="s">
        <v>126</v>
      </c>
      <c r="D55" s="45" t="s">
        <v>67</v>
      </c>
      <c r="E55" s="45" t="s">
        <v>135</v>
      </c>
      <c r="F55" s="45" t="s">
        <v>137</v>
      </c>
      <c r="G55" s="46">
        <v>4000000</v>
      </c>
      <c r="H55" s="46"/>
      <c r="I55" s="45" t="s">
        <v>131</v>
      </c>
      <c r="J55" s="45">
        <v>9021</v>
      </c>
      <c r="K55" s="45">
        <v>3589</v>
      </c>
      <c r="L55" s="60" t="s">
        <v>68</v>
      </c>
    </row>
    <row r="56" spans="1:12" x14ac:dyDescent="0.25">
      <c r="A56" s="44">
        <v>41942</v>
      </c>
      <c r="B56" s="51" t="s">
        <v>222</v>
      </c>
      <c r="C56" s="45" t="s">
        <v>125</v>
      </c>
      <c r="D56" s="45" t="s">
        <v>34</v>
      </c>
      <c r="E56" s="45" t="s">
        <v>135</v>
      </c>
      <c r="F56" s="45" t="s">
        <v>141</v>
      </c>
      <c r="G56" s="46">
        <v>6420000</v>
      </c>
      <c r="H56" s="46"/>
      <c r="I56" s="45" t="s">
        <v>133</v>
      </c>
      <c r="J56" s="45">
        <v>400</v>
      </c>
      <c r="K56" s="45">
        <v>154</v>
      </c>
      <c r="L56" s="60" t="s">
        <v>35</v>
      </c>
    </row>
    <row r="57" spans="1:12" ht="24" x14ac:dyDescent="0.25">
      <c r="A57" s="44">
        <v>41747</v>
      </c>
      <c r="B57" s="51" t="s">
        <v>223</v>
      </c>
      <c r="C57" s="45" t="s">
        <v>2</v>
      </c>
      <c r="D57" s="45" t="s">
        <v>224</v>
      </c>
      <c r="E57" s="45" t="s">
        <v>135</v>
      </c>
      <c r="F57" s="45" t="s">
        <v>141</v>
      </c>
      <c r="G57" s="46">
        <v>3000000</v>
      </c>
      <c r="H57" s="46"/>
      <c r="I57" s="45" t="s">
        <v>133</v>
      </c>
      <c r="J57" s="45">
        <v>56</v>
      </c>
      <c r="K57" s="45">
        <v>1</v>
      </c>
      <c r="L57" s="60" t="s">
        <v>225</v>
      </c>
    </row>
    <row r="58" spans="1:12" x14ac:dyDescent="0.25">
      <c r="A58" s="44">
        <v>41872</v>
      </c>
      <c r="B58" s="51" t="s">
        <v>226</v>
      </c>
      <c r="C58" s="45" t="s">
        <v>127</v>
      </c>
      <c r="D58" s="45" t="s">
        <v>227</v>
      </c>
      <c r="E58" s="45" t="s">
        <v>135</v>
      </c>
      <c r="F58" s="45" t="s">
        <v>141</v>
      </c>
      <c r="G58" s="46">
        <v>379596</v>
      </c>
      <c r="H58" s="46"/>
      <c r="I58" s="45" t="s">
        <v>133</v>
      </c>
      <c r="J58" s="45">
        <v>3870</v>
      </c>
      <c r="K58" s="45">
        <v>944</v>
      </c>
      <c r="L58" s="60" t="s">
        <v>36</v>
      </c>
    </row>
    <row r="59" spans="1:12" x14ac:dyDescent="0.25">
      <c r="A59" s="44">
        <v>41697</v>
      </c>
      <c r="B59" s="51" t="s">
        <v>228</v>
      </c>
      <c r="C59" s="45" t="s">
        <v>125</v>
      </c>
      <c r="D59" s="45" t="s">
        <v>58</v>
      </c>
      <c r="E59" s="45" t="s">
        <v>135</v>
      </c>
      <c r="F59" s="45" t="s">
        <v>141</v>
      </c>
      <c r="G59" s="46">
        <v>7992250</v>
      </c>
      <c r="H59" s="46"/>
      <c r="I59" s="45" t="s">
        <v>133</v>
      </c>
      <c r="J59" s="45">
        <v>7306</v>
      </c>
      <c r="K59" s="45">
        <v>862</v>
      </c>
      <c r="L59" s="60" t="s">
        <v>59</v>
      </c>
    </row>
    <row r="60" spans="1:12" x14ac:dyDescent="0.25">
      <c r="A60" s="44">
        <v>41775</v>
      </c>
      <c r="B60" s="51" t="s">
        <v>229</v>
      </c>
      <c r="C60" s="45" t="s">
        <v>125</v>
      </c>
      <c r="D60" s="45" t="s">
        <v>17</v>
      </c>
      <c r="E60" s="45" t="s">
        <v>135</v>
      </c>
      <c r="F60" s="45" t="s">
        <v>143</v>
      </c>
      <c r="G60" s="46">
        <v>6032000</v>
      </c>
      <c r="H60" s="46"/>
      <c r="I60" s="45" t="s">
        <v>133</v>
      </c>
      <c r="J60" s="45">
        <v>3239</v>
      </c>
      <c r="K60" s="45">
        <v>1301</v>
      </c>
      <c r="L60" s="60" t="s">
        <v>18</v>
      </c>
    </row>
    <row r="61" spans="1:12" x14ac:dyDescent="0.25">
      <c r="A61" s="44">
        <v>40851</v>
      </c>
      <c r="B61" s="51" t="s">
        <v>230</v>
      </c>
      <c r="C61" s="45" t="s">
        <v>125</v>
      </c>
      <c r="D61" s="45" t="s">
        <v>20</v>
      </c>
      <c r="E61" s="45" t="s">
        <v>135</v>
      </c>
      <c r="F61" s="45" t="s">
        <v>143</v>
      </c>
      <c r="G61" s="46">
        <v>3926000</v>
      </c>
      <c r="H61" s="46"/>
      <c r="I61" s="45" t="s">
        <v>133</v>
      </c>
      <c r="J61" s="45">
        <v>1499</v>
      </c>
      <c r="K61" s="45">
        <v>358</v>
      </c>
      <c r="L61" s="60" t="s">
        <v>21</v>
      </c>
    </row>
    <row r="62" spans="1:12" x14ac:dyDescent="0.25">
      <c r="A62" s="44">
        <v>42089</v>
      </c>
      <c r="B62" s="51" t="s">
        <v>208</v>
      </c>
      <c r="C62" s="45" t="s">
        <v>125</v>
      </c>
      <c r="D62" s="45" t="s">
        <v>5</v>
      </c>
      <c r="E62" s="45" t="s">
        <v>135</v>
      </c>
      <c r="F62" s="45" t="s">
        <v>144</v>
      </c>
      <c r="G62" s="46">
        <v>603000</v>
      </c>
      <c r="H62" s="46"/>
      <c r="I62" s="45" t="s">
        <v>133</v>
      </c>
      <c r="J62" s="45">
        <v>2458</v>
      </c>
      <c r="K62" s="45">
        <v>1667</v>
      </c>
      <c r="L62" s="60" t="s">
        <v>6</v>
      </c>
    </row>
    <row r="63" spans="1:12" x14ac:dyDescent="0.25">
      <c r="A63" s="44">
        <v>41815</v>
      </c>
      <c r="B63" s="51" t="s">
        <v>201</v>
      </c>
      <c r="C63" s="45" t="s">
        <v>127</v>
      </c>
      <c r="D63" s="45" t="s">
        <v>26</v>
      </c>
      <c r="E63" s="45" t="s">
        <v>135</v>
      </c>
      <c r="F63" s="45" t="s">
        <v>147</v>
      </c>
      <c r="G63" s="46">
        <v>458210</v>
      </c>
      <c r="H63" s="46"/>
      <c r="I63" s="45" t="s">
        <v>134</v>
      </c>
      <c r="J63" s="45">
        <v>1240</v>
      </c>
      <c r="K63" s="45">
        <v>634</v>
      </c>
      <c r="L63" s="60" t="s">
        <v>27</v>
      </c>
    </row>
    <row r="64" spans="1:12" ht="24" x14ac:dyDescent="0.25">
      <c r="A64" s="44">
        <v>41793</v>
      </c>
      <c r="B64" s="51" t="s">
        <v>232</v>
      </c>
      <c r="C64" s="45" t="s">
        <v>127</v>
      </c>
      <c r="D64" s="45" t="s">
        <v>65</v>
      </c>
      <c r="E64" s="45" t="s">
        <v>135</v>
      </c>
      <c r="F64" s="45" t="s">
        <v>147</v>
      </c>
      <c r="G64" s="46">
        <v>15508940</v>
      </c>
      <c r="H64" s="46"/>
      <c r="I64" s="45" t="s">
        <v>131</v>
      </c>
      <c r="J64" s="45">
        <v>2255</v>
      </c>
      <c r="K64" s="45">
        <v>922</v>
      </c>
      <c r="L64" s="60" t="s">
        <v>66</v>
      </c>
    </row>
    <row r="65" spans="1:12" x14ac:dyDescent="0.25">
      <c r="A65" s="44">
        <v>41792</v>
      </c>
      <c r="B65" s="53" t="s">
        <v>233</v>
      </c>
      <c r="C65" s="45" t="s">
        <v>127</v>
      </c>
      <c r="D65" s="45" t="s">
        <v>64</v>
      </c>
      <c r="E65" s="45" t="s">
        <v>135</v>
      </c>
      <c r="F65" s="45" t="s">
        <v>147</v>
      </c>
      <c r="G65" s="46">
        <v>722000</v>
      </c>
      <c r="H65" s="46"/>
      <c r="I65" s="45" t="s">
        <v>131</v>
      </c>
      <c r="J65" s="45">
        <v>727</v>
      </c>
      <c r="K65" s="45">
        <v>333</v>
      </c>
      <c r="L65" s="60" t="s">
        <v>36</v>
      </c>
    </row>
    <row r="66" spans="1:12" x14ac:dyDescent="0.25">
      <c r="A66" s="44">
        <v>41988</v>
      </c>
      <c r="B66" s="51" t="s">
        <v>98</v>
      </c>
      <c r="C66" s="45" t="s">
        <v>125</v>
      </c>
      <c r="D66" s="45" t="s">
        <v>99</v>
      </c>
      <c r="E66" s="45" t="s">
        <v>135</v>
      </c>
      <c r="F66" s="45" t="s">
        <v>138</v>
      </c>
      <c r="G66" s="46">
        <v>290400</v>
      </c>
      <c r="H66" s="46"/>
      <c r="I66" s="45" t="s">
        <v>133</v>
      </c>
      <c r="J66" s="45">
        <v>110</v>
      </c>
      <c r="K66" s="45">
        <v>2</v>
      </c>
      <c r="L66" s="60" t="s">
        <v>100</v>
      </c>
    </row>
    <row r="67" spans="1:12" x14ac:dyDescent="0.25">
      <c r="A67" s="44">
        <v>41515</v>
      </c>
      <c r="B67" s="51" t="s">
        <v>234</v>
      </c>
      <c r="C67" s="45" t="s">
        <v>2</v>
      </c>
      <c r="D67" s="45" t="s">
        <v>32</v>
      </c>
      <c r="E67" s="45" t="s">
        <v>135</v>
      </c>
      <c r="F67" s="45" t="s">
        <v>138</v>
      </c>
      <c r="G67" s="46">
        <v>6607210</v>
      </c>
      <c r="H67" s="46"/>
      <c r="I67" s="45" t="s">
        <v>134</v>
      </c>
      <c r="J67" s="45">
        <v>6082</v>
      </c>
      <c r="K67" s="45">
        <v>1779</v>
      </c>
      <c r="L67" s="60" t="s">
        <v>33</v>
      </c>
    </row>
    <row r="68" spans="1:12" x14ac:dyDescent="0.25">
      <c r="A68" s="44">
        <v>41145</v>
      </c>
      <c r="B68" s="51" t="s">
        <v>235</v>
      </c>
      <c r="C68" s="45" t="s">
        <v>125</v>
      </c>
      <c r="D68" s="45" t="s">
        <v>60</v>
      </c>
      <c r="E68" s="45" t="s">
        <v>135</v>
      </c>
      <c r="F68" s="45" t="s">
        <v>138</v>
      </c>
      <c r="G68" s="46">
        <v>15000000</v>
      </c>
      <c r="H68" s="46"/>
      <c r="I68" s="45" t="s">
        <v>134</v>
      </c>
      <c r="J68" s="45">
        <v>4575</v>
      </c>
      <c r="K68" s="45">
        <v>1450</v>
      </c>
      <c r="L68" s="60" t="s">
        <v>61</v>
      </c>
    </row>
    <row r="69" spans="1:12" x14ac:dyDescent="0.25">
      <c r="A69" s="44">
        <v>42046</v>
      </c>
      <c r="B69" s="51" t="s">
        <v>236</v>
      </c>
      <c r="C69" s="45" t="s">
        <v>125</v>
      </c>
      <c r="D69" s="45" t="s">
        <v>9</v>
      </c>
      <c r="E69" s="45" t="s">
        <v>135</v>
      </c>
      <c r="F69" s="45" t="s">
        <v>147</v>
      </c>
      <c r="G69" s="46">
        <v>1076900</v>
      </c>
      <c r="H69" s="46"/>
      <c r="I69" s="45" t="s">
        <v>131</v>
      </c>
      <c r="J69" s="45">
        <v>3600</v>
      </c>
      <c r="K69" s="45">
        <v>1442</v>
      </c>
      <c r="L69" s="60" t="s">
        <v>10</v>
      </c>
    </row>
    <row r="70" spans="1:12" x14ac:dyDescent="0.3">
      <c r="A70" s="15" t="str">
        <f>"Count: "&amp;COUNTA(D51:D69)</f>
        <v>Count: 19</v>
      </c>
      <c r="B70" s="54"/>
      <c r="C70" s="17"/>
      <c r="D70" s="16"/>
      <c r="E70" s="16"/>
      <c r="F70" s="18" t="s">
        <v>160</v>
      </c>
      <c r="G70" s="19">
        <f>SUM(G51:G69)</f>
        <v>86528764</v>
      </c>
      <c r="H70" s="19"/>
      <c r="I70" s="18"/>
      <c r="J70" s="20"/>
      <c r="K70" s="20"/>
      <c r="L70" s="59"/>
    </row>
    <row r="71" spans="1:12" x14ac:dyDescent="0.3">
      <c r="A71" s="74" t="s">
        <v>164</v>
      </c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6"/>
    </row>
    <row r="72" spans="1:12" x14ac:dyDescent="0.3">
      <c r="A72" s="77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9"/>
    </row>
    <row r="73" spans="1:12" ht="36" x14ac:dyDescent="0.3">
      <c r="A73" s="3" t="s">
        <v>158</v>
      </c>
      <c r="B73" s="50" t="s">
        <v>0</v>
      </c>
      <c r="C73" s="5" t="s">
        <v>128</v>
      </c>
      <c r="D73" s="4" t="s">
        <v>1</v>
      </c>
      <c r="E73" s="4" t="s">
        <v>153</v>
      </c>
      <c r="F73" s="4" t="s">
        <v>156</v>
      </c>
      <c r="G73" s="6" t="s">
        <v>154</v>
      </c>
      <c r="H73" s="6"/>
      <c r="I73" s="4" t="s">
        <v>155</v>
      </c>
      <c r="J73" s="7" t="s">
        <v>129</v>
      </c>
      <c r="K73" s="7" t="s">
        <v>130</v>
      </c>
      <c r="L73" s="57" t="s">
        <v>157</v>
      </c>
    </row>
    <row r="74" spans="1:12" x14ac:dyDescent="0.3">
      <c r="A74" s="44">
        <v>41891</v>
      </c>
      <c r="B74" s="55" t="s">
        <v>237</v>
      </c>
      <c r="C74" s="47" t="s">
        <v>127</v>
      </c>
      <c r="D74" s="47" t="s">
        <v>238</v>
      </c>
      <c r="E74" s="47" t="s">
        <v>135</v>
      </c>
      <c r="F74" s="47" t="s">
        <v>137</v>
      </c>
      <c r="G74" s="48">
        <v>18921500</v>
      </c>
      <c r="H74" s="48"/>
      <c r="I74" s="47" t="s">
        <v>134</v>
      </c>
      <c r="J74" s="47">
        <v>60000</v>
      </c>
      <c r="K74" s="47">
        <v>13635</v>
      </c>
      <c r="L74" s="61" t="s">
        <v>239</v>
      </c>
    </row>
    <row r="75" spans="1:12" ht="24" x14ac:dyDescent="0.3">
      <c r="A75" s="44">
        <v>41884</v>
      </c>
      <c r="B75" s="55" t="s">
        <v>240</v>
      </c>
      <c r="C75" s="47" t="s">
        <v>125</v>
      </c>
      <c r="D75" s="47" t="s">
        <v>50</v>
      </c>
      <c r="E75" s="47" t="s">
        <v>135</v>
      </c>
      <c r="F75" s="47" t="s">
        <v>141</v>
      </c>
      <c r="G75" s="48">
        <v>195489000</v>
      </c>
      <c r="H75" s="48"/>
      <c r="I75" s="47" t="s">
        <v>134</v>
      </c>
      <c r="J75" s="47">
        <v>457511</v>
      </c>
      <c r="K75" s="47">
        <v>130176</v>
      </c>
      <c r="L75" s="61" t="s">
        <v>51</v>
      </c>
    </row>
    <row r="76" spans="1:12" x14ac:dyDescent="0.3">
      <c r="A76" s="44">
        <v>42075</v>
      </c>
      <c r="B76" s="55" t="s">
        <v>240</v>
      </c>
      <c r="C76" s="47" t="s">
        <v>124</v>
      </c>
      <c r="D76" s="47" t="s">
        <v>52</v>
      </c>
      <c r="E76" s="47" t="s">
        <v>135</v>
      </c>
      <c r="F76" s="47" t="s">
        <v>141</v>
      </c>
      <c r="G76" s="48">
        <v>26520000</v>
      </c>
      <c r="H76" s="48"/>
      <c r="I76" s="47" t="s">
        <v>134</v>
      </c>
      <c r="J76" s="47">
        <v>457511</v>
      </c>
      <c r="K76" s="47">
        <v>130176</v>
      </c>
      <c r="L76" s="61" t="s">
        <v>53</v>
      </c>
    </row>
    <row r="77" spans="1:12" x14ac:dyDescent="0.3">
      <c r="A77" s="44">
        <v>42075</v>
      </c>
      <c r="B77" s="55" t="s">
        <v>240</v>
      </c>
      <c r="C77" s="47" t="s">
        <v>124</v>
      </c>
      <c r="D77" s="47" t="s">
        <v>54</v>
      </c>
      <c r="E77" s="47" t="s">
        <v>135</v>
      </c>
      <c r="F77" s="47" t="s">
        <v>141</v>
      </c>
      <c r="G77" s="48">
        <v>63100000</v>
      </c>
      <c r="H77" s="48"/>
      <c r="I77" s="47" t="s">
        <v>134</v>
      </c>
      <c r="J77" s="47">
        <v>457511</v>
      </c>
      <c r="K77" s="47">
        <v>130176</v>
      </c>
      <c r="L77" s="61" t="s">
        <v>55</v>
      </c>
    </row>
    <row r="78" spans="1:12" x14ac:dyDescent="0.3">
      <c r="A78" s="44">
        <v>42075</v>
      </c>
      <c r="B78" s="55" t="s">
        <v>240</v>
      </c>
      <c r="C78" s="47" t="s">
        <v>124</v>
      </c>
      <c r="D78" s="47" t="s">
        <v>56</v>
      </c>
      <c r="E78" s="47" t="s">
        <v>135</v>
      </c>
      <c r="F78" s="47" t="s">
        <v>141</v>
      </c>
      <c r="G78" s="48">
        <v>75165000</v>
      </c>
      <c r="H78" s="48"/>
      <c r="I78" s="47" t="s">
        <v>134</v>
      </c>
      <c r="J78" s="47">
        <v>457511</v>
      </c>
      <c r="K78" s="47">
        <v>130176</v>
      </c>
      <c r="L78" s="61" t="s">
        <v>57</v>
      </c>
    </row>
    <row r="79" spans="1:12" x14ac:dyDescent="0.3">
      <c r="A79" s="44">
        <v>41814</v>
      </c>
      <c r="B79" s="55" t="s">
        <v>241</v>
      </c>
      <c r="C79" s="47" t="s">
        <v>125</v>
      </c>
      <c r="D79" s="47" t="s">
        <v>80</v>
      </c>
      <c r="E79" s="47" t="s">
        <v>135</v>
      </c>
      <c r="F79" s="47" t="s">
        <v>146</v>
      </c>
      <c r="G79" s="48">
        <v>18731841</v>
      </c>
      <c r="H79" s="48"/>
      <c r="I79" s="47" t="s">
        <v>131</v>
      </c>
      <c r="J79" s="47">
        <v>4071873</v>
      </c>
      <c r="K79" s="47">
        <v>680607</v>
      </c>
      <c r="L79" s="61" t="s">
        <v>81</v>
      </c>
    </row>
    <row r="80" spans="1:12" x14ac:dyDescent="0.3">
      <c r="A80" s="44">
        <v>41814</v>
      </c>
      <c r="B80" s="55" t="s">
        <v>241</v>
      </c>
      <c r="C80" s="47" t="s">
        <v>126</v>
      </c>
      <c r="D80" s="47" t="s">
        <v>84</v>
      </c>
      <c r="E80" s="47" t="s">
        <v>135</v>
      </c>
      <c r="F80" s="47" t="s">
        <v>146</v>
      </c>
      <c r="G80" s="48">
        <v>112166326</v>
      </c>
      <c r="H80" s="48"/>
      <c r="I80" s="47" t="s">
        <v>131</v>
      </c>
      <c r="J80" s="47">
        <v>4071873</v>
      </c>
      <c r="K80" s="47">
        <v>680607</v>
      </c>
      <c r="L80" s="61" t="s">
        <v>85</v>
      </c>
    </row>
    <row r="81" spans="1:12" x14ac:dyDescent="0.3">
      <c r="A81" s="44">
        <v>41872</v>
      </c>
      <c r="B81" s="55" t="s">
        <v>241</v>
      </c>
      <c r="C81" s="47" t="s">
        <v>127</v>
      </c>
      <c r="D81" s="47" t="s">
        <v>82</v>
      </c>
      <c r="E81" s="47" t="s">
        <v>135</v>
      </c>
      <c r="F81" s="47" t="s">
        <v>146</v>
      </c>
      <c r="G81" s="48">
        <v>5104648</v>
      </c>
      <c r="H81" s="48"/>
      <c r="I81" s="47" t="s">
        <v>131</v>
      </c>
      <c r="J81" s="47">
        <v>4071873</v>
      </c>
      <c r="K81" s="47">
        <v>680607</v>
      </c>
      <c r="L81" s="61" t="s">
        <v>83</v>
      </c>
    </row>
    <row r="82" spans="1:12" x14ac:dyDescent="0.25">
      <c r="A82" s="44">
        <v>41891</v>
      </c>
      <c r="B82" s="51" t="s">
        <v>231</v>
      </c>
      <c r="C82" s="45" t="s">
        <v>125</v>
      </c>
      <c r="D82" s="45" t="s">
        <v>88</v>
      </c>
      <c r="E82" s="45" t="s">
        <v>135</v>
      </c>
      <c r="F82" s="45" t="s">
        <v>145</v>
      </c>
      <c r="G82" s="46">
        <v>3000000</v>
      </c>
      <c r="H82" s="46"/>
      <c r="I82" s="47" t="s">
        <v>131</v>
      </c>
      <c r="J82" s="45">
        <v>18379000</v>
      </c>
      <c r="K82" s="45">
        <v>378</v>
      </c>
      <c r="L82" s="60" t="s">
        <v>89</v>
      </c>
    </row>
    <row r="83" spans="1:12" x14ac:dyDescent="0.25">
      <c r="A83" s="44">
        <v>41613</v>
      </c>
      <c r="B83" s="51" t="s">
        <v>231</v>
      </c>
      <c r="C83" s="45" t="s">
        <v>125</v>
      </c>
      <c r="D83" s="45" t="s">
        <v>90</v>
      </c>
      <c r="E83" s="45" t="s">
        <v>135</v>
      </c>
      <c r="F83" s="45" t="s">
        <v>145</v>
      </c>
      <c r="G83" s="46">
        <v>11000000</v>
      </c>
      <c r="H83" s="46"/>
      <c r="I83" s="47" t="s">
        <v>131</v>
      </c>
      <c r="J83" s="45">
        <v>18379000</v>
      </c>
      <c r="K83" s="45">
        <v>378</v>
      </c>
      <c r="L83" s="60" t="s">
        <v>91</v>
      </c>
    </row>
    <row r="84" spans="1:12" x14ac:dyDescent="0.3">
      <c r="A84" s="44">
        <v>41338</v>
      </c>
      <c r="B84" s="55" t="s">
        <v>242</v>
      </c>
      <c r="C84" s="47" t="s">
        <v>125</v>
      </c>
      <c r="D84" s="47" t="s">
        <v>86</v>
      </c>
      <c r="E84" s="47" t="s">
        <v>135</v>
      </c>
      <c r="F84" s="47" t="s">
        <v>145</v>
      </c>
      <c r="G84" s="48">
        <v>1740510</v>
      </c>
      <c r="H84" s="48"/>
      <c r="I84" s="47" t="s">
        <v>131</v>
      </c>
      <c r="J84" s="47">
        <v>27807</v>
      </c>
      <c r="K84" s="47">
        <v>7733</v>
      </c>
      <c r="L84" s="61" t="s">
        <v>87</v>
      </c>
    </row>
    <row r="85" spans="1:12" x14ac:dyDescent="0.3">
      <c r="A85" s="44">
        <v>42039</v>
      </c>
      <c r="B85" s="55" t="s">
        <v>243</v>
      </c>
      <c r="C85" s="47" t="s">
        <v>126</v>
      </c>
      <c r="D85" s="47" t="s">
        <v>11</v>
      </c>
      <c r="E85" s="47" t="s">
        <v>135</v>
      </c>
      <c r="F85" s="47" t="s">
        <v>147</v>
      </c>
      <c r="G85" s="48">
        <v>1513836</v>
      </c>
      <c r="H85" s="48"/>
      <c r="I85" s="47" t="s">
        <v>131</v>
      </c>
      <c r="J85" s="47">
        <v>13795</v>
      </c>
      <c r="K85" s="47">
        <v>2948</v>
      </c>
      <c r="L85" s="61" t="s">
        <v>12</v>
      </c>
    </row>
    <row r="86" spans="1:12" ht="24" x14ac:dyDescent="0.3">
      <c r="A86" s="44">
        <v>41460</v>
      </c>
      <c r="B86" s="55" t="s">
        <v>252</v>
      </c>
      <c r="C86" s="47" t="s">
        <v>2</v>
      </c>
      <c r="D86" s="47" t="s">
        <v>244</v>
      </c>
      <c r="E86" s="47" t="s">
        <v>135</v>
      </c>
      <c r="F86" s="47" t="s">
        <v>149</v>
      </c>
      <c r="G86" s="48">
        <v>3000000</v>
      </c>
      <c r="H86" s="48"/>
      <c r="I86" s="47" t="s">
        <v>133</v>
      </c>
      <c r="J86" s="47">
        <v>414710</v>
      </c>
      <c r="K86" s="47">
        <v>141243</v>
      </c>
      <c r="L86" s="61" t="s">
        <v>245</v>
      </c>
    </row>
    <row r="87" spans="1:12" ht="24" x14ac:dyDescent="0.3">
      <c r="A87" s="44">
        <v>41494</v>
      </c>
      <c r="B87" s="55" t="s">
        <v>251</v>
      </c>
      <c r="C87" s="47" t="s">
        <v>2</v>
      </c>
      <c r="D87" s="47" t="s">
        <v>246</v>
      </c>
      <c r="E87" s="47" t="s">
        <v>135</v>
      </c>
      <c r="F87" s="47" t="s">
        <v>149</v>
      </c>
      <c r="G87" s="48">
        <v>2984680</v>
      </c>
      <c r="H87" s="48"/>
      <c r="I87" s="47" t="s">
        <v>133</v>
      </c>
      <c r="J87" s="47">
        <v>121420</v>
      </c>
      <c r="K87" s="47">
        <v>36817</v>
      </c>
      <c r="L87" s="61" t="s">
        <v>247</v>
      </c>
    </row>
    <row r="88" spans="1:12" x14ac:dyDescent="0.3">
      <c r="A88" s="44">
        <v>41996</v>
      </c>
      <c r="B88" s="55" t="s">
        <v>248</v>
      </c>
      <c r="C88" s="47" t="s">
        <v>125</v>
      </c>
      <c r="D88" s="47" t="s">
        <v>71</v>
      </c>
      <c r="E88" s="47" t="s">
        <v>135</v>
      </c>
      <c r="F88" s="47" t="s">
        <v>150</v>
      </c>
      <c r="G88" s="48">
        <v>55000000</v>
      </c>
      <c r="H88" s="48"/>
      <c r="I88" s="47" t="s">
        <v>131</v>
      </c>
      <c r="J88" s="47">
        <v>94370</v>
      </c>
      <c r="K88" s="47">
        <v>25580</v>
      </c>
      <c r="L88" s="61" t="s">
        <v>72</v>
      </c>
    </row>
    <row r="89" spans="1:12" x14ac:dyDescent="0.3">
      <c r="A89" s="21" t="str">
        <f>"Count: "&amp;COUNTA(D74:D88)</f>
        <v>Count: 15</v>
      </c>
      <c r="B89" s="52"/>
      <c r="C89" s="9"/>
      <c r="D89" s="9"/>
      <c r="E89" s="9"/>
      <c r="F89" s="9" t="s">
        <v>160</v>
      </c>
      <c r="G89" s="22">
        <f>SUM(G74:G88)</f>
        <v>593437341</v>
      </c>
      <c r="H89" s="22"/>
      <c r="I89" s="9"/>
      <c r="J89" s="23"/>
      <c r="K89" s="23"/>
      <c r="L89" s="58"/>
    </row>
    <row r="90" spans="1:12" s="30" customFormat="1" x14ac:dyDescent="0.3">
      <c r="A90" s="24" t="s">
        <v>165</v>
      </c>
      <c r="B90" s="35"/>
      <c r="G90" s="31"/>
      <c r="H90" s="42"/>
      <c r="J90" s="33"/>
      <c r="K90" s="33"/>
      <c r="L90" s="56"/>
    </row>
    <row r="91" spans="1:12" s="30" customFormat="1" x14ac:dyDescent="0.3">
      <c r="A91" s="34"/>
      <c r="B91" s="35"/>
      <c r="F91" s="49" t="s">
        <v>166</v>
      </c>
      <c r="G91" s="49"/>
      <c r="J91" s="33"/>
      <c r="K91" s="33"/>
      <c r="L91" s="56"/>
    </row>
    <row r="92" spans="1:12" s="30" customFormat="1" x14ac:dyDescent="0.3">
      <c r="A92" s="28" t="s">
        <v>250</v>
      </c>
      <c r="B92" s="35"/>
      <c r="F92" s="63" t="s">
        <v>167</v>
      </c>
      <c r="G92" s="63"/>
      <c r="H92" s="63" t="s">
        <v>254</v>
      </c>
      <c r="I92" s="63"/>
      <c r="L92" s="56"/>
    </row>
    <row r="93" spans="1:12" s="30" customFormat="1" x14ac:dyDescent="0.3">
      <c r="A93" s="34"/>
      <c r="B93" s="35"/>
      <c r="F93" s="64">
        <f>SUMIF(D7:D88,"&lt;&gt;",G7:G88)</f>
        <v>693600920</v>
      </c>
      <c r="G93" s="65"/>
      <c r="H93" s="64" t="s">
        <v>254</v>
      </c>
      <c r="I93" s="64"/>
      <c r="J93" s="33"/>
      <c r="K93" s="33"/>
      <c r="L93" s="56"/>
    </row>
    <row r="94" spans="1:12" s="35" customFormat="1" x14ac:dyDescent="0.3">
      <c r="A94" s="24"/>
      <c r="G94" s="36"/>
      <c r="H94" s="37"/>
      <c r="J94" s="38"/>
      <c r="K94" s="38"/>
      <c r="L94" s="56"/>
    </row>
    <row r="95" spans="1:12" s="35" customFormat="1" x14ac:dyDescent="0.3">
      <c r="A95" s="28" t="s">
        <v>168</v>
      </c>
      <c r="C95" s="39" t="s">
        <v>167</v>
      </c>
      <c r="E95" s="39" t="s">
        <v>169</v>
      </c>
      <c r="G95" s="40" t="s">
        <v>167</v>
      </c>
      <c r="H95" s="37"/>
      <c r="I95" s="39" t="s">
        <v>170</v>
      </c>
      <c r="J95" s="41" t="s">
        <v>167</v>
      </c>
      <c r="K95" s="38"/>
      <c r="L95" s="56"/>
    </row>
    <row r="96" spans="1:12" s="35" customFormat="1" x14ac:dyDescent="0.3">
      <c r="A96" s="35" t="str">
        <f>"Pending: "&amp;COUNTIF(I7:I88,"Pending")&amp;" projects"</f>
        <v>Pending: 3 projects</v>
      </c>
      <c r="C96" s="37">
        <f>SUMIF(I7:I88,"Pending",G7:G88)</f>
        <v>8683529</v>
      </c>
      <c r="E96" s="35" t="str">
        <f>"Planning: "&amp;COUNTIF(E7:E88,"Planning")&amp;" projects"</f>
        <v>Planning: 36 projects</v>
      </c>
      <c r="G96" s="36">
        <f>SUMIF(E7:E88,"Planning",G7:G88)</f>
        <v>13634815</v>
      </c>
      <c r="H96" s="37"/>
      <c r="I96" s="35" t="str">
        <f>"Small: "&amp;COUNTIF(J7:J88,"&lt;=10000")&amp;" projects"</f>
        <v>Small: 51 projects</v>
      </c>
      <c r="J96" s="37">
        <f>SUMIF(J7:J88,"&lt;=10000",G7:G88)</f>
        <v>98823579</v>
      </c>
      <c r="K96" s="38"/>
      <c r="L96" s="56"/>
    </row>
    <row r="97" spans="1:12" s="35" customFormat="1" x14ac:dyDescent="0.3">
      <c r="A97" s="24" t="str">
        <f>"Disadvantaged: "&amp;COUNTIF(I7:I88,"Disadvantaged")&amp;" projects"</f>
        <v>Disadvantaged: 19 projects</v>
      </c>
      <c r="C97" s="37">
        <f>SUMIF(I7:I88,"Disadvantaged",G7:G88)</f>
        <v>405322923</v>
      </c>
      <c r="E97" s="35" t="str">
        <f>"Construction: "&amp;COUNTIF(E7:E88,"Construction")&amp;" projects"</f>
        <v>Construction: 34 projects</v>
      </c>
      <c r="G97" s="36">
        <f>SUMIF(E7:E88,"Construction",G7:G88)</f>
        <v>679966105</v>
      </c>
      <c r="H97" s="37"/>
      <c r="I97" s="35" t="str">
        <f>"Large: "&amp;COUNTIF(J7:J88,"&gt;10000")&amp;" projects"</f>
        <v>Large: 19 projects</v>
      </c>
      <c r="J97" s="37">
        <f>SUMIF(J7:J88,"&gt;10000",G7:G88)</f>
        <v>594777341</v>
      </c>
      <c r="K97" s="38"/>
      <c r="L97" s="56"/>
    </row>
    <row r="98" spans="1:12" s="35" customFormat="1" x14ac:dyDescent="0.3">
      <c r="A98" s="24" t="str">
        <f>"Severely: "&amp;COUNTIF(I7:I88,"Severely Disadvantaged")&amp;" projects"</f>
        <v>Severely: 33 projects</v>
      </c>
      <c r="C98" s="37">
        <f>SUMIF(I7:I88,"Severely Disadvantaged",G7:G88)</f>
        <v>48323467</v>
      </c>
      <c r="G98" s="36"/>
      <c r="H98" s="37"/>
      <c r="J98" s="38"/>
      <c r="K98" s="38"/>
      <c r="L98" s="56"/>
    </row>
    <row r="99" spans="1:12" s="35" customFormat="1" x14ac:dyDescent="0.3">
      <c r="A99" s="24" t="str">
        <f>"Not Disadvantaged: "&amp;COUNTIF(I7:I88,"Not Disadvantaged")&amp;" projects"</f>
        <v>Not Disadvantaged: 15 projects</v>
      </c>
      <c r="C99" s="37">
        <f>SUMIF(I7:I88,"Not Disadvantaged",G7:G88)</f>
        <v>231271001</v>
      </c>
      <c r="G99" s="36"/>
      <c r="H99" s="37"/>
      <c r="J99" s="38"/>
      <c r="K99" s="38"/>
      <c r="L99" s="56"/>
    </row>
    <row r="100" spans="1:12" s="30" customFormat="1" x14ac:dyDescent="0.3">
      <c r="A100" s="34"/>
      <c r="B100" s="35"/>
      <c r="C100" s="32"/>
      <c r="G100" s="31"/>
      <c r="H100" s="42"/>
      <c r="J100" s="33"/>
      <c r="K100" s="33"/>
      <c r="L100" s="56"/>
    </row>
    <row r="101" spans="1:12" s="30" customFormat="1" x14ac:dyDescent="0.3">
      <c r="A101" s="34"/>
      <c r="B101" s="35"/>
      <c r="G101" s="31"/>
      <c r="H101" s="42"/>
      <c r="J101" s="33"/>
      <c r="K101" s="33"/>
      <c r="L101" s="56"/>
    </row>
    <row r="102" spans="1:12" s="30" customFormat="1" x14ac:dyDescent="0.3">
      <c r="A102" s="34"/>
      <c r="B102" s="35"/>
      <c r="G102" s="31"/>
      <c r="H102" s="42"/>
      <c r="J102" s="33"/>
      <c r="K102" s="33"/>
      <c r="L102" s="56"/>
    </row>
    <row r="103" spans="1:12" s="30" customFormat="1" x14ac:dyDescent="0.3">
      <c r="A103" s="34"/>
      <c r="B103" s="35"/>
      <c r="G103" s="31"/>
      <c r="H103" s="42"/>
      <c r="J103" s="33"/>
      <c r="K103" s="33"/>
      <c r="L103" s="56"/>
    </row>
    <row r="104" spans="1:12" s="30" customFormat="1" x14ac:dyDescent="0.3">
      <c r="A104" s="34"/>
      <c r="B104" s="35"/>
      <c r="G104" s="31"/>
      <c r="H104" s="42"/>
      <c r="J104" s="33"/>
      <c r="K104" s="33"/>
      <c r="L104" s="56"/>
    </row>
    <row r="105" spans="1:12" s="30" customFormat="1" x14ac:dyDescent="0.3">
      <c r="A105" s="34"/>
      <c r="B105" s="35"/>
      <c r="G105" s="31"/>
      <c r="H105" s="42"/>
      <c r="J105" s="33"/>
      <c r="K105" s="33"/>
      <c r="L105" s="56"/>
    </row>
    <row r="106" spans="1:12" s="30" customFormat="1" x14ac:dyDescent="0.3">
      <c r="A106" s="34"/>
      <c r="B106" s="35"/>
      <c r="G106" s="31"/>
      <c r="H106" s="42"/>
      <c r="J106" s="33"/>
      <c r="K106" s="33"/>
      <c r="L106" s="56"/>
    </row>
    <row r="107" spans="1:12" s="30" customFormat="1" x14ac:dyDescent="0.3">
      <c r="A107" s="34"/>
      <c r="B107" s="35"/>
      <c r="G107" s="31"/>
      <c r="H107" s="42"/>
      <c r="J107" s="33"/>
      <c r="K107" s="33"/>
      <c r="L107" s="56"/>
    </row>
    <row r="108" spans="1:12" s="30" customFormat="1" x14ac:dyDescent="0.3">
      <c r="A108" s="34"/>
      <c r="B108" s="35"/>
      <c r="G108" s="31"/>
      <c r="H108" s="42"/>
      <c r="J108" s="33"/>
      <c r="K108" s="33"/>
      <c r="L108" s="56"/>
    </row>
    <row r="109" spans="1:12" s="30" customFormat="1" x14ac:dyDescent="0.3">
      <c r="A109" s="34"/>
      <c r="B109" s="35"/>
      <c r="G109" s="31"/>
      <c r="H109" s="42"/>
      <c r="J109" s="33"/>
      <c r="K109" s="33"/>
      <c r="L109" s="56"/>
    </row>
    <row r="110" spans="1:12" s="30" customFormat="1" x14ac:dyDescent="0.3">
      <c r="A110" s="34"/>
      <c r="B110" s="35"/>
      <c r="G110" s="31"/>
      <c r="H110" s="42"/>
      <c r="J110" s="33"/>
      <c r="K110" s="33"/>
      <c r="L110" s="56"/>
    </row>
    <row r="111" spans="1:12" s="30" customFormat="1" x14ac:dyDescent="0.3">
      <c r="A111" s="34"/>
      <c r="B111" s="35"/>
      <c r="G111" s="31"/>
      <c r="H111" s="42"/>
      <c r="J111" s="33"/>
      <c r="K111" s="33"/>
      <c r="L111" s="56"/>
    </row>
    <row r="112" spans="1:12" s="30" customFormat="1" x14ac:dyDescent="0.3">
      <c r="A112" s="34"/>
      <c r="B112" s="35"/>
      <c r="G112" s="31"/>
      <c r="H112" s="42"/>
      <c r="J112" s="33"/>
      <c r="K112" s="33"/>
      <c r="L112" s="56"/>
    </row>
  </sheetData>
  <mergeCells count="11">
    <mergeCell ref="A1:L1"/>
    <mergeCell ref="F92:G92"/>
    <mergeCell ref="H92:I92"/>
    <mergeCell ref="F93:G93"/>
    <mergeCell ref="H93:I93"/>
    <mergeCell ref="A4:L5"/>
    <mergeCell ref="A3:L3"/>
    <mergeCell ref="A2:L2"/>
    <mergeCell ref="A40:L41"/>
    <mergeCell ref="A71:L72"/>
    <mergeCell ref="A48:L49"/>
  </mergeCells>
  <pageMargins left="0.5" right="0.5" top="0.5" bottom="0.5" header="0.25" footer="0.25"/>
  <pageSetup scale="67" fitToHeight="0" orientation="landscape" r:id="rId1"/>
  <headerFooter>
    <oddFooter>&amp;R&amp;7&amp;D&amp;C&amp;7&amp;P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SWRCB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Ruehlig, Joshua@Waterboards</dc:creator>
  <cp:lastModifiedBy>Cheung, Debbie@Waterboards</cp:lastModifiedBy>
  <cp:lastPrinted>2015-07-14T21:37:44Z</cp:lastPrinted>
  <dcterms:created xsi:type="dcterms:W3CDTF">2015-05-18T15:58:54Z</dcterms:created>
  <dcterms:modified xsi:type="dcterms:W3CDTF">2015-09-08T17:25:05Z</dcterms:modified>
</cp:coreProperties>
</file>