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F7" i="11" l="1"/>
  <c r="F8" i="11"/>
  <c r="F9" i="11"/>
  <c r="F10" i="11"/>
  <c r="F11" i="11"/>
  <c r="F12" i="11"/>
  <c r="F13" i="11"/>
  <c r="F14" i="11"/>
  <c r="F15" i="11"/>
  <c r="E7" i="12"/>
  <c r="E8" i="12"/>
  <c r="G18" i="11" l="1"/>
  <c r="F18" i="11"/>
  <c r="G17" i="11"/>
  <c r="F17" i="11"/>
  <c r="G16" i="11"/>
  <c r="F16" i="11"/>
  <c r="G15" i="11"/>
  <c r="G14" i="11"/>
  <c r="G13" i="11"/>
  <c r="G12" i="11"/>
  <c r="G11" i="11"/>
  <c r="G10" i="11"/>
  <c r="G9" i="11"/>
  <c r="G8" i="11"/>
  <c r="G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3" l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<sst xmlns="http://schemas.openxmlformats.org/spreadsheetml/2006/main" count="374" uniqueCount="214">
  <si>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</si>
  <si>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</si>
  <si>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</si>
  <si>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</si>
  <si>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</si>
  <si>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</si>
  <si>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</si>
  <si>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</si>
  <si>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</si>
  <si>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</si>
  <si>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</si>
  <si>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</si>
  <si>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</si>
  <si>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</si>
  <si>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</si>
  <si>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</si>
  <si>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</si>
  <si>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</si>
  <si>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</si>
  <si>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</si>
  <si>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</si>
  <si>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</si>
  <si>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</si>
  <si>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</si>
  <si>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</si>
  <si>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</si>
  <si>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</si>
  <si>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</si>
  <si>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</si>
  <si>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</si>
  <si>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</si>
  <si>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</si>
  <si>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</si>
  <si>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</si>
  <si>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</si>
  <si>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</si>
  <si>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</si>
  <si>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</si>
  <si>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</si>
  <si>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</si>
  <si>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</si>
  <si>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</si>
  <si>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</si>
  <si>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</si>
  <si>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</si>
  <si>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</si>
  <si>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</si>
  <si>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</si>
  <si>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</si>
  <si>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</si>
  <si>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</si>
  <si>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</si>
  <si>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</si>
  <si>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</si>
  <si>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</si>
  <si>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</si>
  <si>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</si>
  <si>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</si>
  <si>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</si>
  <si>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</si>
  <si>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</si>
  <si>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</si>
  <si>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</si>
  <si>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</si>
  <si>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</si>
  <si>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</si>
  <si>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</si>
  <si>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</si>
  <si>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</si>
  <si>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</si>
  <si>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</si>
  <si>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</si>
  <si>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</si>
  <si>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</si>
  <si>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</si>
  <si>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</si>
  <si>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</si>
  <si>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</si>
  <si>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</si>
  <si>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</si>
  <si>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</si>
  <si>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</si>
  <si>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</si>
  <si>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</si>
  <si>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</si>
  <si>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</si>
  <si>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</si>
  <si>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</si>
  <si>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</si>
  <si>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</si>
  <si>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</si>
  <si>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</si>
  <si>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</si>
  <si>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</si>
  <si>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</si>
  <si>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</si>
  <si>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</si>
  <si>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</si>
  <si>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</si>
  <si>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</si>
  <si>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</si>
  <si>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</si>
  <si>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</si>
  <si>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</si>
  <si>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</si>
  <si>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</si>
  <si>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</si>
  <si>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</si>
  <si>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</si>
  <si>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</si>
  <si>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</si>
  <si>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</si>
  <si>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</si>
  <si>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</si>
  <si>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</si>
  <si>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</si>
  <si>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</si>
  <si>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</si>
  <si>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</si>
  <si>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</si>
  <si>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</si>
  <si>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</si>
  <si>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</si>
  <si>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</si>
  <si>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</si>
  <si>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</si>
  <si>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</si>
  <si>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</si>
  <si>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</si>
  <si>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</si>
  <si>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</si>
  <si>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</si>
  <si>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</si>
  <si>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</si>
  <si>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</si>
  <si>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</si>
  <si>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</si>
  <si>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</si>
  <si>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</si>
  <si>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</si>
  <si>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</si>
  <si>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</si>
  <si>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</si>
  <si>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</si>
  <si>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</si>
  <si>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</si>
  <si>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</si>
  <si>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</si>
  <si>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</si>
  <si>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</si>
  <si>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</si>
  <si>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</si>
  <si>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</si>
  <si>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</si>
  <si>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</si>
  <si>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</si>
  <si>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</si>
  <si>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</si>
  <si>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</si>
  <si>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</si>
  <si>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</si>
  <si>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</si>
  <si>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</si>
  <si>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</si>
  <si>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</si>
  <si>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</si>
  <si>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</si>
  <si>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</si>
  <si>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</si>
  <si>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</si>
  <si>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</si>
  <si>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</si>
  <si>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</si>
  <si>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</si>
  <si>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</si>
  <si>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</si>
  <si>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</si>
  <si>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</si>
  <si>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</si>
  <si>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</si>
  <si>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</si>
  <si>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</si>
  <si>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</si>
  <si>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</si>
  <si>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</si>
  <si>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</si>
  <si>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</si>
  <si>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</si>
  <si>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</si>
  <si>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</si>
  <si>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</si>
  <si>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</si>
  <si>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</si>
  <si>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</si>
  <si>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</si>
  <si>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</si>
  <si>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</si>
  <si>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</si>
  <si>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</si>
  <si>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</si>
  <si>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</si>
  <si>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</si>
  <si>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</si>
  <si>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Tony Rubio Wastewater Facilities Manager 415-435-1501</t>
  </si>
  <si>
    <t>Dry 2012</t>
  </si>
  <si>
    <t>Wet 2012/3</t>
  </si>
  <si>
    <t>Q3 2012</t>
  </si>
  <si>
    <t>Q4 2012</t>
  </si>
  <si>
    <t>Q1 2013</t>
  </si>
  <si>
    <t>N</t>
  </si>
  <si>
    <t>Year Round</t>
  </si>
  <si>
    <t>Minor</t>
  </si>
  <si>
    <t>Sanitary District No.5 of Marin County Paradise Cove Plant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</si>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</sst>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[$-409]d\-mmm\-yy;@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7" fillId="0" borderId="2" xfId="0" applyNumberFormat="1" applyFont="1" applyBorder="1"/>
    <xf numFmtId="0" fontId="27" fillId="0" borderId="2" xfId="0" applyFont="1" applyBorder="1"/>
    <xf numFmtId="165" fontId="27" fillId="0" borderId="9" xfId="0" applyNumberFormat="1" applyFont="1" applyFill="1" applyBorder="1"/>
    <xf numFmtId="0" fontId="0" fillId="7" borderId="44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14" fontId="27" fillId="0" borderId="2" xfId="0" applyNumberFormat="1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/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Sanitary District No.5 of Marin County Paradise Cove Plant</v>
      </c>
      <c r="B1" s="247"/>
    </row>
    <row r="2" spans="1:4" ht="25.5" customHeight="1" thickBot="1" x14ac:dyDescent="0.3">
      <c r="A2" s="339" t="s">
        <v>102</v>
      </c>
      <c r="B2" s="338"/>
      <c r="C2" s="337" t="s">
        <v>71</v>
      </c>
      <c r="D2" s="338"/>
    </row>
    <row r="3" spans="1:4" ht="15.75" customHeight="1" x14ac:dyDescent="0.25">
      <c r="A3" s="214" t="s">
        <v>136</v>
      </c>
      <c r="B3" s="331" t="s">
        <v>211</v>
      </c>
      <c r="C3" s="37" t="s">
        <v>72</v>
      </c>
      <c r="D3" s="39" t="s">
        <v>73</v>
      </c>
    </row>
    <row r="4" spans="1:4" x14ac:dyDescent="0.25">
      <c r="A4" s="215" t="s">
        <v>137</v>
      </c>
      <c r="B4" s="330" t="s">
        <v>210</v>
      </c>
      <c r="C4" s="38" t="s">
        <v>74</v>
      </c>
      <c r="D4" s="40">
        <v>41212</v>
      </c>
    </row>
    <row r="5" spans="1:4" ht="30.75" thickBot="1" x14ac:dyDescent="0.3">
      <c r="A5" s="216" t="s">
        <v>122</v>
      </c>
      <c r="B5" s="329" t="s">
        <v>209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1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0" t="s">
        <v>132</v>
      </c>
      <c r="B16" s="341"/>
      <c r="C16" s="43"/>
      <c r="D16" s="126"/>
    </row>
    <row r="17" spans="1:5" s="113" customFormat="1" ht="15.75" thickBot="1" x14ac:dyDescent="0.3">
      <c r="A17" s="342"/>
      <c r="B17" s="343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3" t="s">
        <v>130</v>
      </c>
      <c r="B20" s="334"/>
      <c r="C20" s="335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0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0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0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6"/>
      <c r="B62" s="336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abSelected="1" zoomScaleNormal="100" workbookViewId="0">
      <selection activeCell="B11" sqref="B11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212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203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4" t="s">
        <v>13</v>
      </c>
      <c r="D5" s="345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thickBot="1" x14ac:dyDescent="0.3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326" t="s">
        <v>204</v>
      </c>
      <c r="B7" s="332">
        <v>41121</v>
      </c>
      <c r="C7" s="327">
        <v>1.46E-2</v>
      </c>
      <c r="D7" s="243">
        <v>2.18E-2</v>
      </c>
      <c r="E7" s="151">
        <f t="shared" ref="E7:E26" si="0">SUM(F7,G7,H7)</f>
        <v>61.319999999999993</v>
      </c>
      <c r="F7" s="243">
        <v>61</v>
      </c>
      <c r="G7" s="244">
        <v>0.16</v>
      </c>
      <c r="H7" s="243">
        <v>0.16</v>
      </c>
      <c r="I7" s="244">
        <v>48</v>
      </c>
      <c r="J7" s="243">
        <v>8.9</v>
      </c>
      <c r="K7" s="244">
        <v>6.1</v>
      </c>
      <c r="L7" s="306">
        <v>149</v>
      </c>
    </row>
    <row r="8" spans="1:12" ht="16.5" customHeight="1" x14ac:dyDescent="0.25">
      <c r="A8" s="328" t="s">
        <v>205</v>
      </c>
      <c r="B8" s="27">
        <v>41317</v>
      </c>
      <c r="C8" s="243">
        <v>1.5100000000000001E-2</v>
      </c>
      <c r="D8" s="243">
        <v>3.1300000000000001E-2</v>
      </c>
      <c r="E8" s="151">
        <f t="shared" si="0"/>
        <v>72.94</v>
      </c>
      <c r="F8" s="243">
        <v>72</v>
      </c>
      <c r="G8" s="244">
        <v>0.47</v>
      </c>
      <c r="H8" s="243">
        <v>0.47</v>
      </c>
      <c r="I8" s="244">
        <v>60</v>
      </c>
      <c r="J8" s="243">
        <v>7.5</v>
      </c>
      <c r="K8" s="244">
        <v>6.9</v>
      </c>
      <c r="L8" s="306">
        <v>224</v>
      </c>
    </row>
    <row r="9" spans="1:12" s="46" customFormat="1" ht="16.5" customHeight="1" x14ac:dyDescent="0.25">
      <c r="A9" s="238"/>
      <c r="B9" s="27"/>
      <c r="C9" s="243"/>
      <c r="D9" s="243"/>
      <c r="E9" s="151">
        <f t="shared" si="0"/>
        <v>0</v>
      </c>
      <c r="F9" s="243"/>
      <c r="G9" s="244"/>
      <c r="H9" s="243"/>
      <c r="I9" s="244"/>
      <c r="J9" s="243"/>
      <c r="K9" s="244"/>
      <c r="L9" s="306"/>
    </row>
    <row r="10" spans="1:12" s="46" customFormat="1" ht="16.5" customHeight="1" x14ac:dyDescent="0.25">
      <c r="A10" s="238"/>
      <c r="B10" s="27"/>
      <c r="C10" s="243"/>
      <c r="D10" s="243"/>
      <c r="E10" s="151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1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1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1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8"/>
      <c r="C33" s="189"/>
      <c r="D33" s="189"/>
      <c r="E33" s="177"/>
      <c r="F33" s="189"/>
      <c r="G33" s="189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8"/>
      <c r="C34" s="189"/>
      <c r="D34" s="189"/>
      <c r="E34" s="177"/>
      <c r="F34" s="189"/>
      <c r="G34" s="189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8"/>
      <c r="C35" s="189"/>
      <c r="D35" s="189"/>
      <c r="E35" s="177"/>
      <c r="F35" s="189"/>
      <c r="G35" s="189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91"/>
      <c r="C36" s="191"/>
      <c r="D36" s="191"/>
      <c r="E36" s="191"/>
      <c r="F36" s="191"/>
      <c r="G36" s="189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91"/>
      <c r="C37" s="191"/>
      <c r="D37" s="191"/>
      <c r="E37" s="191"/>
      <c r="F37" s="191"/>
      <c r="G37" s="189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5"/>
      <c r="N53" s="177"/>
      <c r="O53" s="73"/>
    </row>
    <row r="54" spans="1:15" s="20" customFormat="1" x14ac:dyDescent="0.25">
      <c r="A54" s="227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5"/>
      <c r="N54" s="177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7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7" sqref="J7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Sanitary District No.5 of Marin County Paradise Cove Plant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Tony Rubio Wastewater Facilities Manager 415-435-1501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4" t="s">
        <v>13</v>
      </c>
      <c r="D5" s="345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41121</v>
      </c>
      <c r="C7" s="129">
        <f>' Inf Conc'!C7</f>
        <v>1.46E-2</v>
      </c>
      <c r="D7" s="129">
        <f>' Inf Conc'!D7</f>
        <v>2.18E-2</v>
      </c>
      <c r="E7" s="158">
        <f>IF(OR(' Inf Conc'!E7="",' Inf Conc'!E7=0)," ",' Inf Conc'!$C7*' Inf Conc'!E7*3.78)</f>
        <v>3.3841281599999995</v>
      </c>
      <c r="F7" s="158">
        <f>IF(' Inf Conc'!F7="", " ", ' Inf Conc'!$C7*' Inf Conc'!F7*3.78)</f>
        <v>3.3664680000000002</v>
      </c>
      <c r="G7" s="158">
        <f>IF(' Inf Conc'!G7="", " ", ' Inf Conc'!$C7*' Inf Conc'!G7*3.78)</f>
        <v>8.8300799999999988E-3</v>
      </c>
      <c r="H7" s="158">
        <f>IF(' Inf Conc'!H7="", " ", ' Inf Conc'!$C7*' Inf Conc'!H7*3.78)</f>
        <v>8.8300799999999988E-3</v>
      </c>
      <c r="I7" s="158">
        <f>IF(' Inf Conc'!I7="", " ", ' Inf Conc'!$C7*' Inf Conc'!I7*3.78)</f>
        <v>2.6490239999999998</v>
      </c>
      <c r="J7" s="158">
        <f>IF(' Inf Conc'!J7="", " ", ' Inf Conc'!$C7*' Inf Conc'!J7*3.78)</f>
        <v>0.49117319999999998</v>
      </c>
      <c r="K7" s="158">
        <f>IF(' Inf Conc'!K7="", " ", ' Inf Conc'!$D7*' Inf Conc'!K7*3.78)</f>
        <v>0.5026643999999999</v>
      </c>
      <c r="L7" s="158">
        <f>IF(' Inf Conc'!L7="", " ", ' Inf Conc'!$C7*' Inf Conc'!L7*3.78)</f>
        <v>8.2230120000000007</v>
      </c>
    </row>
    <row r="8" spans="1:13" x14ac:dyDescent="0.25">
      <c r="A8" s="129" t="str">
        <f>' Inf Conc'!A8</f>
        <v>Wet 2012/3</v>
      </c>
      <c r="B8" s="27">
        <f>' Inf Conc'!B8</f>
        <v>41317</v>
      </c>
      <c r="C8" s="129">
        <f>' Inf Conc'!C8</f>
        <v>1.5100000000000001E-2</v>
      </c>
      <c r="D8" s="129">
        <f>' Inf Conc'!D8</f>
        <v>3.1300000000000001E-2</v>
      </c>
      <c r="E8" s="158">
        <f>IF(OR(' Inf Conc'!E8="",' Inf Conc'!E8=0)," ",' Inf Conc'!$C8*' Inf Conc'!E8*3.78)</f>
        <v>4.1632693199999995</v>
      </c>
      <c r="F8" s="158">
        <f>IF(' Inf Conc'!F8="", " ", ' Inf Conc'!$C8*' Inf Conc'!F8*3.78)</f>
        <v>4.1096159999999999</v>
      </c>
      <c r="G8" s="158">
        <f>IF(' Inf Conc'!G8="", " ", ' Inf Conc'!$C8*' Inf Conc'!G8*3.78)</f>
        <v>2.6826659999999999E-2</v>
      </c>
      <c r="H8" s="158">
        <f>IF(' Inf Conc'!H8="", " ", ' Inf Conc'!$C8*' Inf Conc'!H8*3.78)</f>
        <v>2.6826659999999999E-2</v>
      </c>
      <c r="I8" s="158">
        <f>IF(' Inf Conc'!I8="", " ", ' Inf Conc'!$C8*' Inf Conc'!I8*3.78)</f>
        <v>3.4246799999999999</v>
      </c>
      <c r="J8" s="158">
        <f>IF(' Inf Conc'!J8="", " ", ' Inf Conc'!$C8*' Inf Conc'!J8*3.78)</f>
        <v>0.42808499999999999</v>
      </c>
      <c r="K8" s="158">
        <f>IF(' Inf Conc'!K8="", " ", ' Inf Conc'!$D8*' Inf Conc'!K8*3.78)</f>
        <v>0.81636660000000005</v>
      </c>
      <c r="L8" s="158">
        <f>IF(' Inf Conc'!L8="", " ", ' Inf Conc'!$C8*' Inf Conc'!L8*3.78)</f>
        <v>12.785472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18" sqref="A16:A18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Sanitary District No.5 of Marin County Paradise Cove Plant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Tony Rubio Wastewater Facilities Manager 415-435-1501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4" t="s">
        <v>13</v>
      </c>
      <c r="E5" s="345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7" t="s">
        <v>178</v>
      </c>
      <c r="R5" s="347"/>
      <c r="S5" s="346" t="s">
        <v>179</v>
      </c>
      <c r="T5" s="346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206</v>
      </c>
      <c r="B7" s="233">
        <v>41091</v>
      </c>
      <c r="C7" s="31" t="s">
        <v>209</v>
      </c>
      <c r="D7" s="243">
        <v>1.2800000000000001E-2</v>
      </c>
      <c r="E7" s="243">
        <v>1.83E-2</v>
      </c>
      <c r="F7" s="151">
        <f t="shared" ref="F7:F18" si="0">SUM(H7,J7,K7)</f>
        <v>27.74</v>
      </c>
      <c r="G7" s="129">
        <f t="shared" ref="G7:G18" si="1">SUM(I7:K7)</f>
        <v>26.74</v>
      </c>
      <c r="H7" s="244">
        <v>26</v>
      </c>
      <c r="I7" s="243">
        <v>25</v>
      </c>
      <c r="J7" s="244">
        <v>1.5</v>
      </c>
      <c r="K7" s="243">
        <v>0.24</v>
      </c>
      <c r="L7" s="244">
        <v>23</v>
      </c>
      <c r="M7" s="295"/>
      <c r="N7" s="244">
        <v>3.7</v>
      </c>
      <c r="O7" s="243">
        <v>3.8</v>
      </c>
      <c r="P7" s="244">
        <v>3.4</v>
      </c>
      <c r="Q7" s="243">
        <v>6.2</v>
      </c>
      <c r="R7" s="243">
        <v>7.1</v>
      </c>
      <c r="S7" s="244">
        <v>20.6</v>
      </c>
      <c r="T7" s="244">
        <v>23.3</v>
      </c>
      <c r="U7" s="306">
        <v>4</v>
      </c>
    </row>
    <row r="8" spans="1:21" s="117" customFormat="1" ht="16.5" customHeight="1" x14ac:dyDescent="0.25">
      <c r="A8" s="305" t="s">
        <v>206</v>
      </c>
      <c r="B8" s="233">
        <v>41122</v>
      </c>
      <c r="C8" s="31" t="s">
        <v>209</v>
      </c>
      <c r="D8" s="243">
        <v>1.2699999999999999E-2</v>
      </c>
      <c r="E8" s="243">
        <v>1.83E-2</v>
      </c>
      <c r="F8" s="151">
        <f t="shared" si="0"/>
        <v>45.217000000000006</v>
      </c>
      <c r="G8" s="129">
        <f t="shared" si="1"/>
        <v>42.317</v>
      </c>
      <c r="H8" s="244">
        <v>4.2</v>
      </c>
      <c r="I8" s="243">
        <v>1.3</v>
      </c>
      <c r="J8" s="244">
        <v>41</v>
      </c>
      <c r="K8" s="243">
        <v>1.7000000000000001E-2</v>
      </c>
      <c r="L8" s="244">
        <v>0.59</v>
      </c>
      <c r="M8" s="295"/>
      <c r="N8" s="244">
        <v>6.2</v>
      </c>
      <c r="O8" s="243">
        <v>6.1</v>
      </c>
      <c r="P8" s="244">
        <v>5.5</v>
      </c>
      <c r="Q8" s="243">
        <v>6.1</v>
      </c>
      <c r="R8" s="243">
        <v>7.2</v>
      </c>
      <c r="S8" s="244">
        <v>20.5</v>
      </c>
      <c r="T8" s="244">
        <v>23</v>
      </c>
      <c r="U8" s="306">
        <v>10</v>
      </c>
    </row>
    <row r="9" spans="1:21" s="117" customFormat="1" ht="16.5" customHeight="1" x14ac:dyDescent="0.25">
      <c r="A9" s="305" t="s">
        <v>206</v>
      </c>
      <c r="B9" s="233">
        <v>41153</v>
      </c>
      <c r="C9" s="31" t="s">
        <v>209</v>
      </c>
      <c r="D9" s="243">
        <v>1.2999999999999999E-2</v>
      </c>
      <c r="E9" s="243">
        <v>1.72E-2</v>
      </c>
      <c r="F9" s="151">
        <f t="shared" si="0"/>
        <v>44.63</v>
      </c>
      <c r="G9" s="129">
        <f t="shared" si="1"/>
        <v>43.47</v>
      </c>
      <c r="H9" s="244">
        <v>2.1</v>
      </c>
      <c r="I9" s="243">
        <v>0.94</v>
      </c>
      <c r="J9" s="244">
        <v>42</v>
      </c>
      <c r="K9" s="243">
        <v>0.53</v>
      </c>
      <c r="L9" s="244">
        <v>0.35</v>
      </c>
      <c r="M9" s="295"/>
      <c r="N9" s="244">
        <v>6.6</v>
      </c>
      <c r="O9" s="243">
        <v>6.5</v>
      </c>
      <c r="P9" s="244">
        <v>5.8</v>
      </c>
      <c r="Q9" s="243">
        <v>6.2</v>
      </c>
      <c r="R9" s="243">
        <v>7.3</v>
      </c>
      <c r="S9" s="244">
        <v>19.3</v>
      </c>
      <c r="T9" s="244">
        <v>21.3</v>
      </c>
      <c r="U9" s="306">
        <v>3</v>
      </c>
    </row>
    <row r="10" spans="1:21" s="117" customFormat="1" ht="16.5" customHeight="1" x14ac:dyDescent="0.25">
      <c r="A10" s="305" t="s">
        <v>207</v>
      </c>
      <c r="B10" s="233">
        <v>41183</v>
      </c>
      <c r="C10" s="31" t="s">
        <v>209</v>
      </c>
      <c r="D10" s="243">
        <v>1.44E-2</v>
      </c>
      <c r="E10" s="243">
        <v>1.8100000000000002E-2</v>
      </c>
      <c r="F10" s="151">
        <f t="shared" si="0"/>
        <v>40.088999999999999</v>
      </c>
      <c r="G10" s="129">
        <f t="shared" si="1"/>
        <v>40.322000000000003</v>
      </c>
      <c r="H10" s="244">
        <v>7.6999999999999999E-2</v>
      </c>
      <c r="I10" s="243">
        <v>0.31</v>
      </c>
      <c r="J10" s="244">
        <v>40</v>
      </c>
      <c r="K10" s="243">
        <v>1.2E-2</v>
      </c>
      <c r="L10" s="244">
        <v>0.13</v>
      </c>
      <c r="M10" s="295"/>
      <c r="N10" s="244">
        <v>6</v>
      </c>
      <c r="O10" s="243">
        <v>6.1</v>
      </c>
      <c r="P10" s="244">
        <v>5.9</v>
      </c>
      <c r="Q10" s="243">
        <v>6.3</v>
      </c>
      <c r="R10" s="243">
        <v>7</v>
      </c>
      <c r="S10" s="244">
        <v>18.3</v>
      </c>
      <c r="T10" s="244">
        <v>21.8</v>
      </c>
      <c r="U10" s="306">
        <v>9</v>
      </c>
    </row>
    <row r="11" spans="1:21" s="124" customFormat="1" ht="16.5" customHeight="1" x14ac:dyDescent="0.25">
      <c r="A11" s="305" t="s">
        <v>207</v>
      </c>
      <c r="B11" s="233">
        <v>41214</v>
      </c>
      <c r="C11" s="31" t="s">
        <v>209</v>
      </c>
      <c r="D11" s="243">
        <v>1.5599999999999999E-2</v>
      </c>
      <c r="E11" s="243">
        <v>2.4799999999999999E-2</v>
      </c>
      <c r="F11" s="151">
        <f t="shared" si="0"/>
        <v>24.192</v>
      </c>
      <c r="G11" s="129">
        <f t="shared" si="1"/>
        <v>23.192</v>
      </c>
      <c r="H11" s="244">
        <v>24</v>
      </c>
      <c r="I11" s="243">
        <v>23</v>
      </c>
      <c r="J11" s="244">
        <v>0.12</v>
      </c>
      <c r="K11" s="243">
        <v>7.1999999999999995E-2</v>
      </c>
      <c r="L11" s="244">
        <v>21</v>
      </c>
      <c r="M11" s="295"/>
      <c r="N11" s="244">
        <v>3.3</v>
      </c>
      <c r="O11" s="243">
        <v>3.3</v>
      </c>
      <c r="P11" s="244">
        <v>2.6</v>
      </c>
      <c r="Q11" s="243">
        <v>6.4</v>
      </c>
      <c r="R11" s="243">
        <v>7.3</v>
      </c>
      <c r="S11" s="244">
        <v>16.100000000000001</v>
      </c>
      <c r="T11" s="244">
        <v>19.8</v>
      </c>
      <c r="U11" s="306">
        <v>3</v>
      </c>
    </row>
    <row r="12" spans="1:21" s="125" customFormat="1" ht="16.5" customHeight="1" x14ac:dyDescent="0.25">
      <c r="A12" s="305" t="s">
        <v>207</v>
      </c>
      <c r="B12" s="233">
        <v>41244</v>
      </c>
      <c r="C12" s="31" t="s">
        <v>213</v>
      </c>
      <c r="D12" s="243">
        <v>1.9900000000000001E-2</v>
      </c>
      <c r="E12" s="243">
        <v>4.4900000000000002E-2</v>
      </c>
      <c r="F12" s="151">
        <f t="shared" si="0"/>
        <v>43.005000000000003</v>
      </c>
      <c r="G12" s="129">
        <f t="shared" si="1"/>
        <v>42.455000000000005</v>
      </c>
      <c r="H12" s="244">
        <v>1</v>
      </c>
      <c r="I12" s="243">
        <v>0.45</v>
      </c>
      <c r="J12" s="244">
        <v>42</v>
      </c>
      <c r="K12" s="243">
        <v>5.0000000000000001E-3</v>
      </c>
      <c r="L12" s="244">
        <v>0.28999999999999998</v>
      </c>
      <c r="M12" s="295"/>
      <c r="N12" s="244">
        <v>3.5</v>
      </c>
      <c r="O12" s="243">
        <v>5.2</v>
      </c>
      <c r="P12" s="244">
        <v>3.1</v>
      </c>
      <c r="Q12" s="243">
        <v>6.4</v>
      </c>
      <c r="R12" s="243">
        <v>7.1</v>
      </c>
      <c r="S12" s="244">
        <v>13.2</v>
      </c>
      <c r="T12" s="244">
        <v>17.899999999999999</v>
      </c>
      <c r="U12" s="306">
        <v>10</v>
      </c>
    </row>
    <row r="13" spans="1:21" s="125" customFormat="1" ht="16.5" customHeight="1" x14ac:dyDescent="0.25">
      <c r="A13" s="305" t="s">
        <v>208</v>
      </c>
      <c r="B13" s="233">
        <v>41275</v>
      </c>
      <c r="C13" s="31" t="s">
        <v>209</v>
      </c>
      <c r="D13" s="243">
        <v>1.38E-2</v>
      </c>
      <c r="E13" s="243">
        <v>2.2700000000000001E-2</v>
      </c>
      <c r="F13" s="151">
        <f t="shared" si="0"/>
        <v>22.54</v>
      </c>
      <c r="G13" s="129">
        <f t="shared" si="1"/>
        <v>23.54</v>
      </c>
      <c r="H13" s="244">
        <v>22</v>
      </c>
      <c r="I13" s="243">
        <v>23</v>
      </c>
      <c r="J13" s="244">
        <v>0.21</v>
      </c>
      <c r="K13" s="243">
        <v>0.33</v>
      </c>
      <c r="L13" s="244">
        <v>0.21</v>
      </c>
      <c r="M13" s="295"/>
      <c r="N13" s="244">
        <v>2.5</v>
      </c>
      <c r="O13" s="243">
        <v>2.5</v>
      </c>
      <c r="P13" s="244">
        <v>2.2999999999999998</v>
      </c>
      <c r="Q13" s="243">
        <v>6.3</v>
      </c>
      <c r="R13" s="243">
        <v>8</v>
      </c>
      <c r="S13" s="244">
        <v>11.8</v>
      </c>
      <c r="T13" s="244">
        <v>15</v>
      </c>
      <c r="U13" s="306">
        <v>6</v>
      </c>
    </row>
    <row r="14" spans="1:21" s="125" customFormat="1" ht="16.5" customHeight="1" x14ac:dyDescent="0.25">
      <c r="A14" s="305" t="s">
        <v>208</v>
      </c>
      <c r="B14" s="233">
        <v>41306</v>
      </c>
      <c r="C14" s="31" t="s">
        <v>209</v>
      </c>
      <c r="D14" s="243">
        <v>1.29E-2</v>
      </c>
      <c r="E14" s="243">
        <v>1.7100000000000001E-2</v>
      </c>
      <c r="F14" s="151">
        <f t="shared" si="0"/>
        <v>36.909999999999997</v>
      </c>
      <c r="G14" s="129">
        <f t="shared" si="1"/>
        <v>35.909999999999997</v>
      </c>
      <c r="H14" s="244">
        <v>33</v>
      </c>
      <c r="I14" s="243">
        <v>32</v>
      </c>
      <c r="J14" s="244">
        <v>0.11</v>
      </c>
      <c r="K14" s="243">
        <v>3.8</v>
      </c>
      <c r="L14" s="244">
        <v>0.31</v>
      </c>
      <c r="M14" s="295"/>
      <c r="N14" s="244">
        <v>4.0999999999999996</v>
      </c>
      <c r="O14" s="243">
        <v>4.4000000000000004</v>
      </c>
      <c r="P14" s="244">
        <v>3.5</v>
      </c>
      <c r="Q14" s="243">
        <v>6.5</v>
      </c>
      <c r="R14" s="243">
        <v>8</v>
      </c>
      <c r="S14" s="244">
        <v>12.5</v>
      </c>
      <c r="T14" s="244">
        <v>14.9</v>
      </c>
      <c r="U14" s="306">
        <v>6</v>
      </c>
    </row>
    <row r="15" spans="1:21" s="117" customFormat="1" ht="16.5" customHeight="1" x14ac:dyDescent="0.25">
      <c r="A15" s="305" t="s">
        <v>208</v>
      </c>
      <c r="B15" s="233">
        <v>41334</v>
      </c>
      <c r="C15" s="31" t="s">
        <v>209</v>
      </c>
      <c r="D15" s="243">
        <v>1.32E-2</v>
      </c>
      <c r="E15" s="243">
        <v>1.78E-2</v>
      </c>
      <c r="F15" s="151">
        <f t="shared" si="0"/>
        <v>53.38</v>
      </c>
      <c r="G15" s="129">
        <f t="shared" si="1"/>
        <v>53.08</v>
      </c>
      <c r="H15" s="244">
        <v>3.1</v>
      </c>
      <c r="I15" s="243">
        <v>2.8</v>
      </c>
      <c r="J15" s="244">
        <v>50</v>
      </c>
      <c r="K15" s="243">
        <v>0.28000000000000003</v>
      </c>
      <c r="L15" s="244">
        <v>0.7</v>
      </c>
      <c r="M15" s="295"/>
      <c r="N15" s="244">
        <v>6.2</v>
      </c>
      <c r="O15" s="243">
        <v>6.8</v>
      </c>
      <c r="P15" s="244">
        <v>2.2999999999999998</v>
      </c>
      <c r="Q15" s="243">
        <v>6.4</v>
      </c>
      <c r="R15" s="243">
        <v>7.3</v>
      </c>
      <c r="S15" s="244">
        <v>14.5</v>
      </c>
      <c r="T15" s="244">
        <v>17.8</v>
      </c>
      <c r="U15" s="306">
        <v>12</v>
      </c>
    </row>
    <row r="16" spans="1:21" s="125" customFormat="1" ht="16.5" customHeight="1" x14ac:dyDescent="0.25">
      <c r="A16" s="305"/>
      <c r="B16" s="233"/>
      <c r="C16" s="31"/>
      <c r="D16" s="243"/>
      <c r="E16" s="243"/>
      <c r="F16" s="151">
        <f t="shared" si="0"/>
        <v>0</v>
      </c>
      <c r="G16" s="129">
        <f t="shared" si="1"/>
        <v>0</v>
      </c>
      <c r="H16" s="244"/>
      <c r="I16" s="243"/>
      <c r="J16" s="244"/>
      <c r="K16" s="243"/>
      <c r="L16" s="244"/>
      <c r="M16" s="295"/>
      <c r="N16" s="244"/>
      <c r="O16" s="243"/>
      <c r="P16" s="244"/>
      <c r="Q16" s="243"/>
      <c r="R16" s="243"/>
      <c r="S16" s="244"/>
      <c r="T16" s="244"/>
      <c r="U16" s="306"/>
    </row>
    <row r="17" spans="1:21" s="125" customFormat="1" ht="16.5" customHeight="1" x14ac:dyDescent="0.25">
      <c r="A17" s="305"/>
      <c r="B17" s="233"/>
      <c r="C17" s="31"/>
      <c r="D17" s="243"/>
      <c r="E17" s="243"/>
      <c r="F17" s="151">
        <f t="shared" si="0"/>
        <v>0</v>
      </c>
      <c r="G17" s="129">
        <f t="shared" si="1"/>
        <v>0</v>
      </c>
      <c r="H17" s="244"/>
      <c r="I17" s="243"/>
      <c r="J17" s="244"/>
      <c r="K17" s="243"/>
      <c r="L17" s="244"/>
      <c r="M17" s="295"/>
      <c r="N17" s="244"/>
      <c r="O17" s="243"/>
      <c r="P17" s="244"/>
      <c r="Q17" s="243"/>
      <c r="R17" s="243"/>
      <c r="S17" s="244"/>
      <c r="T17" s="244"/>
      <c r="U17" s="306"/>
    </row>
    <row r="18" spans="1:21" s="125" customFormat="1" ht="16.5" customHeight="1" x14ac:dyDescent="0.25">
      <c r="A18" s="305"/>
      <c r="B18" s="233"/>
      <c r="C18" s="31"/>
      <c r="D18" s="243"/>
      <c r="E18" s="243"/>
      <c r="F18" s="151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3"/>
      <c r="C19" s="31"/>
      <c r="D19" s="243"/>
      <c r="E19" s="243"/>
      <c r="F19" s="151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3"/>
      <c r="C20" s="31"/>
      <c r="D20" s="243"/>
      <c r="E20" s="243"/>
      <c r="F20" s="151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3"/>
      <c r="C21" s="31"/>
      <c r="D21" s="243"/>
      <c r="E21" s="243"/>
      <c r="F21" s="151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3"/>
      <c r="C22" s="31"/>
      <c r="D22" s="243"/>
      <c r="E22" s="243"/>
      <c r="F22" s="151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3"/>
      <c r="C23" s="31"/>
      <c r="D23" s="243"/>
      <c r="E23" s="243"/>
      <c r="F23" s="151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3"/>
      <c r="C24" s="31"/>
      <c r="D24" s="243"/>
      <c r="E24" s="243"/>
      <c r="F24" s="151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8"/>
      <c r="C72" s="189"/>
      <c r="D72" s="189"/>
      <c r="E72" s="177"/>
      <c r="F72" s="177"/>
      <c r="G72" s="189"/>
      <c r="H72" s="189"/>
      <c r="I72" s="189"/>
      <c r="J72" s="287"/>
      <c r="K72" s="287"/>
      <c r="L72" s="262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8"/>
      <c r="C73" s="189"/>
      <c r="D73" s="189"/>
      <c r="E73" s="177"/>
      <c r="F73" s="177"/>
      <c r="G73" s="189"/>
      <c r="H73" s="189"/>
      <c r="I73" s="189"/>
      <c r="J73" s="287"/>
      <c r="K73" s="287"/>
      <c r="L73" s="262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8"/>
      <c r="C74" s="189"/>
      <c r="D74" s="189"/>
      <c r="E74" s="177"/>
      <c r="F74" s="177"/>
      <c r="G74" s="189"/>
      <c r="H74" s="189"/>
      <c r="I74" s="189"/>
      <c r="J74" s="287"/>
      <c r="K74" s="287"/>
      <c r="L74" s="262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1"/>
      <c r="C75" s="191"/>
      <c r="D75" s="191"/>
      <c r="E75" s="191"/>
      <c r="F75" s="191"/>
      <c r="G75" s="191"/>
      <c r="H75" s="191"/>
      <c r="I75" s="189"/>
      <c r="J75" s="287"/>
      <c r="K75" s="287"/>
      <c r="L75" s="262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79" t="s">
        <v>156</v>
      </c>
      <c r="B96" s="191"/>
      <c r="C96" s="191"/>
      <c r="D96" s="191"/>
      <c r="E96" s="191"/>
      <c r="F96" s="191"/>
      <c r="G96" s="191"/>
      <c r="H96" s="191"/>
      <c r="I96" s="191"/>
      <c r="J96" s="291"/>
      <c r="K96" s="291"/>
      <c r="L96" s="191"/>
      <c r="M96" s="191"/>
      <c r="N96" s="191"/>
      <c r="O96" s="191"/>
      <c r="P96" s="191"/>
      <c r="Q96" s="191"/>
      <c r="R96" s="270"/>
      <c r="S96" s="266"/>
      <c r="T96" s="266"/>
      <c r="U96" s="190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2"/>
      <c r="S97" s="190"/>
      <c r="T97" s="190"/>
      <c r="U97" s="190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Sanitary District No.5 of Marin County Paradise Cove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Tony Rubio Wastewater Facilities Manager 415-435-1501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8" t="s">
        <v>13</v>
      </c>
      <c r="E5" s="349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41091</v>
      </c>
      <c r="C7" s="130" t="str">
        <f>'Eff Conc.'!C7</f>
        <v>N</v>
      </c>
      <c r="D7" s="245">
        <f>'Eff Conc.'!D7</f>
        <v>1.2800000000000001E-2</v>
      </c>
      <c r="E7" s="245">
        <f>'Eff Conc.'!E7</f>
        <v>1.83E-2</v>
      </c>
      <c r="F7" s="280">
        <f>IF(OR('Eff Conc.'!F7=0,'Eff Conc.'!F7=""), " ", 'Eff Conc.'!$D7*'Eff Conc.'!F7*3.78)</f>
        <v>1.3421721599999998</v>
      </c>
      <c r="G7" s="280">
        <f>IF(OR('Eff Conc.'!G7=0,'Eff Conc.'!G7=""), " ", 'Eff Conc.'!$D7*'Eff Conc.'!G7*3.78)</f>
        <v>1.2937881600000001</v>
      </c>
      <c r="H7" s="280">
        <f>IF('Eff Conc.'!H7="", " ", 'Eff Conc.'!$D7*'Eff Conc.'!H7*3.78)</f>
        <v>1.257984</v>
      </c>
      <c r="I7" s="280">
        <f>IF('Eff Conc.'!I7="", " ", 'Eff Conc.'!$D7*'Eff Conc.'!I7*3.78)</f>
        <v>1.2096</v>
      </c>
      <c r="J7" s="280">
        <f>IF('Eff Conc.'!J7="", " ", 'Eff Conc.'!$D7*'Eff Conc.'!J7*3.78)</f>
        <v>7.2576000000000002E-2</v>
      </c>
      <c r="K7" s="280">
        <f>IF('Eff Conc.'!K7="", " ", 'Eff Conc.'!$D7*'Eff Conc.'!K7*3.78)</f>
        <v>1.161216E-2</v>
      </c>
      <c r="L7" s="280">
        <f>IF('Eff Conc.'!L7="", " ", 'Eff Conc.'!$D7*'Eff Conc.'!L7*3.78)</f>
        <v>1.1128319999999998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0.17902080000000001</v>
      </c>
      <c r="O7" s="280">
        <f>IF('Eff Conc.'!O7="", " ", 'Eff Conc.'!$D7*'Eff Conc.'!O7*3.78)</f>
        <v>0.1838592</v>
      </c>
      <c r="P7" s="280">
        <f>IF('Eff Conc.'!P7="", " ", 'Eff Conc.'!$E7*'Eff Conc.'!P7*3.78)</f>
        <v>0.23519159999999997</v>
      </c>
      <c r="Q7" s="297">
        <f>IF('Eff Conc.'!U7="", " ", 'Eff Conc.'!$D7*'Eff Conc.'!U7*3.78)</f>
        <v>0.19353599999999999</v>
      </c>
    </row>
    <row r="8" spans="1:17" x14ac:dyDescent="0.25">
      <c r="A8" s="296" t="str">
        <f>'Eff Conc.'!A8</f>
        <v>Q3 2012</v>
      </c>
      <c r="B8" s="88">
        <f>'Eff Conc.'!B8</f>
        <v>41122</v>
      </c>
      <c r="C8" s="130" t="str">
        <f>'Eff Conc.'!C8</f>
        <v>N</v>
      </c>
      <c r="D8" s="245">
        <f>'Eff Conc.'!D8</f>
        <v>1.2699999999999999E-2</v>
      </c>
      <c r="E8" s="245">
        <f>'Eff Conc.'!E8</f>
        <v>1.83E-2</v>
      </c>
      <c r="F8" s="280">
        <f>IF(OR('Eff Conc.'!F8=0,'Eff Conc.'!F8=""), " ", 'Eff Conc.'!$D8*'Eff Conc.'!F8*3.78)</f>
        <v>2.1706873020000002</v>
      </c>
      <c r="G8" s="280">
        <f>IF(OR('Eff Conc.'!G8=0,'Eff Conc.'!G8=""), " ", 'Eff Conc.'!$D8*'Eff Conc.'!G8*3.78)</f>
        <v>2.031469902</v>
      </c>
      <c r="H8" s="280">
        <f>IF('Eff Conc.'!H8="", " ", 'Eff Conc.'!$D8*'Eff Conc.'!H8*3.78)</f>
        <v>0.20162519999999998</v>
      </c>
      <c r="I8" s="280">
        <f>IF('Eff Conc.'!I8="", " ", 'Eff Conc.'!$D8*'Eff Conc.'!I8*3.78)</f>
        <v>6.2407799999999999E-2</v>
      </c>
      <c r="J8" s="280">
        <f>IF('Eff Conc.'!J8="", " ", 'Eff Conc.'!$D8*'Eff Conc.'!J8*3.78)</f>
        <v>1.9682459999999997</v>
      </c>
      <c r="K8" s="280">
        <f>IF('Eff Conc.'!K8="", " ", 'Eff Conc.'!$D8*'Eff Conc.'!K8*3.78)</f>
        <v>8.1610199999999997E-4</v>
      </c>
      <c r="L8" s="280">
        <f>IF('Eff Conc.'!L8="", " ", 'Eff Conc.'!$D8*'Eff Conc.'!L8*3.78)</f>
        <v>2.8323539999999998E-2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0.29763719999999999</v>
      </c>
      <c r="O8" s="280">
        <f>IF('Eff Conc.'!O8="", " ", 'Eff Conc.'!$D8*'Eff Conc.'!O8*3.78)</f>
        <v>0.29283659999999995</v>
      </c>
      <c r="P8" s="280">
        <f>IF('Eff Conc.'!P8="", " ", 'Eff Conc.'!$E8*'Eff Conc.'!P8*3.78)</f>
        <v>0.38045699999999999</v>
      </c>
      <c r="Q8" s="297">
        <f>IF('Eff Conc.'!U8="", " ", 'Eff Conc.'!$D8*'Eff Conc.'!U8*3.78)</f>
        <v>0.48005999999999999</v>
      </c>
    </row>
    <row r="9" spans="1:17" x14ac:dyDescent="0.25">
      <c r="A9" s="296" t="str">
        <f>'Eff Conc.'!A9</f>
        <v>Q3 2012</v>
      </c>
      <c r="B9" s="88">
        <f>'Eff Conc.'!B9</f>
        <v>41153</v>
      </c>
      <c r="C9" s="130" t="str">
        <f>'Eff Conc.'!C9</f>
        <v>N</v>
      </c>
      <c r="D9" s="245">
        <f>'Eff Conc.'!D9</f>
        <v>1.2999999999999999E-2</v>
      </c>
      <c r="E9" s="245">
        <f>'Eff Conc.'!E9</f>
        <v>1.72E-2</v>
      </c>
      <c r="F9" s="280">
        <f>IF(OR('Eff Conc.'!F9=0,'Eff Conc.'!F9=""), " ", 'Eff Conc.'!$D9*'Eff Conc.'!F9*3.78)</f>
        <v>2.1931181999999998</v>
      </c>
      <c r="G9" s="280">
        <f>IF(OR('Eff Conc.'!G9=0,'Eff Conc.'!G9=""), " ", 'Eff Conc.'!$D9*'Eff Conc.'!G9*3.78)</f>
        <v>2.1361157999999998</v>
      </c>
      <c r="H9" s="280">
        <f>IF('Eff Conc.'!H9="", " ", 'Eff Conc.'!$D9*'Eff Conc.'!H9*3.78)</f>
        <v>0.10319399999999999</v>
      </c>
      <c r="I9" s="280">
        <f>IF('Eff Conc.'!I9="", " ", 'Eff Conc.'!$D9*'Eff Conc.'!I9*3.78)</f>
        <v>4.6191599999999992E-2</v>
      </c>
      <c r="J9" s="280">
        <f>IF('Eff Conc.'!J9="", " ", 'Eff Conc.'!$D9*'Eff Conc.'!J9*3.78)</f>
        <v>2.0638799999999997</v>
      </c>
      <c r="K9" s="280">
        <f>IF('Eff Conc.'!K9="", " ", 'Eff Conc.'!$D9*'Eff Conc.'!K9*3.78)</f>
        <v>2.60442E-2</v>
      </c>
      <c r="L9" s="280">
        <f>IF('Eff Conc.'!L9="", " ", 'Eff Conc.'!$D9*'Eff Conc.'!L9*3.78)</f>
        <v>1.7198999999999996E-2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0.32432399999999995</v>
      </c>
      <c r="O9" s="280">
        <f>IF('Eff Conc.'!O9="", " ", 'Eff Conc.'!$D9*'Eff Conc.'!O9*3.78)</f>
        <v>0.31940999999999997</v>
      </c>
      <c r="P9" s="280">
        <f>IF('Eff Conc.'!P9="", " ", 'Eff Conc.'!$E9*'Eff Conc.'!P9*3.78)</f>
        <v>0.37709280000000001</v>
      </c>
      <c r="Q9" s="297">
        <f>IF('Eff Conc.'!U9="", " ", 'Eff Conc.'!$D9*'Eff Conc.'!U9*3.78)</f>
        <v>0.14742</v>
      </c>
    </row>
    <row r="10" spans="1:17" ht="15" customHeight="1" x14ac:dyDescent="0.25">
      <c r="A10" s="296" t="str">
        <f>'Eff Conc.'!A10</f>
        <v>Q4 2012</v>
      </c>
      <c r="B10" s="88">
        <f>'Eff Conc.'!B10</f>
        <v>41183</v>
      </c>
      <c r="C10" s="130" t="str">
        <f>'Eff Conc.'!C10</f>
        <v>N</v>
      </c>
      <c r="D10" s="245">
        <f>'Eff Conc.'!D10</f>
        <v>1.44E-2</v>
      </c>
      <c r="E10" s="245">
        <f>'Eff Conc.'!E10</f>
        <v>1.8100000000000002E-2</v>
      </c>
      <c r="F10" s="280">
        <f>IF(OR('Eff Conc.'!F10=0,'Eff Conc.'!F10=""), " ", 'Eff Conc.'!$D10*'Eff Conc.'!F10*3.78)</f>
        <v>2.1821244479999997</v>
      </c>
      <c r="G10" s="280">
        <f>IF(OR('Eff Conc.'!G10=0,'Eff Conc.'!G10=""), " ", 'Eff Conc.'!$D10*'Eff Conc.'!G10*3.78)</f>
        <v>2.1948071040000001</v>
      </c>
      <c r="H10" s="280">
        <f>IF('Eff Conc.'!H10="", " ", 'Eff Conc.'!$D10*'Eff Conc.'!H10*3.78)</f>
        <v>4.1912640000000001E-3</v>
      </c>
      <c r="I10" s="280">
        <f>IF('Eff Conc.'!I10="", " ", 'Eff Conc.'!$D10*'Eff Conc.'!I10*3.78)</f>
        <v>1.6873920000000001E-2</v>
      </c>
      <c r="J10" s="280">
        <f>IF('Eff Conc.'!J10="", " ", 'Eff Conc.'!$D10*'Eff Conc.'!J10*3.78)</f>
        <v>2.1772799999999997</v>
      </c>
      <c r="K10" s="280">
        <f>IF('Eff Conc.'!K10="", " ", 'Eff Conc.'!$D10*'Eff Conc.'!K10*3.78)</f>
        <v>6.5318400000000001E-4</v>
      </c>
      <c r="L10" s="280">
        <f>IF('Eff Conc.'!L10="", " ", 'Eff Conc.'!$D10*'Eff Conc.'!L10*3.78)</f>
        <v>7.0761599999999997E-3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0.32659199999999999</v>
      </c>
      <c r="O10" s="280">
        <f>IF('Eff Conc.'!O10="", " ", 'Eff Conc.'!$D10*'Eff Conc.'!O10*3.78)</f>
        <v>0.33203519999999992</v>
      </c>
      <c r="P10" s="280">
        <f>IF('Eff Conc.'!P10="", " ", 'Eff Conc.'!$E10*'Eff Conc.'!P10*3.78)</f>
        <v>0.40366620000000003</v>
      </c>
      <c r="Q10" s="297">
        <f>IF('Eff Conc.'!U10="", " ", 'Eff Conc.'!$D10*'Eff Conc.'!U10*3.78)</f>
        <v>0.48988799999999993</v>
      </c>
    </row>
    <row r="11" spans="1:17" x14ac:dyDescent="0.25">
      <c r="A11" s="296" t="str">
        <f>'Eff Conc.'!A11</f>
        <v>Q4 2012</v>
      </c>
      <c r="B11" s="88">
        <f>'Eff Conc.'!B11</f>
        <v>41214</v>
      </c>
      <c r="C11" s="130" t="str">
        <f>'Eff Conc.'!C11</f>
        <v>N</v>
      </c>
      <c r="D11" s="245">
        <f>'Eff Conc.'!D11</f>
        <v>1.5599999999999999E-2</v>
      </c>
      <c r="E11" s="245">
        <f>'Eff Conc.'!E11</f>
        <v>2.4799999999999999E-2</v>
      </c>
      <c r="F11" s="280">
        <f>IF(OR('Eff Conc.'!F11=0,'Eff Conc.'!F11=""), " ", 'Eff Conc.'!$D11*'Eff Conc.'!F11*3.78)</f>
        <v>1.426553856</v>
      </c>
      <c r="G11" s="280">
        <f>IF(OR('Eff Conc.'!G11=0,'Eff Conc.'!G11=""), " ", 'Eff Conc.'!$D11*'Eff Conc.'!G11*3.78)</f>
        <v>1.3675858559999998</v>
      </c>
      <c r="H11" s="280">
        <f>IF('Eff Conc.'!H11="", " ", 'Eff Conc.'!$D11*'Eff Conc.'!H11*3.78)</f>
        <v>1.4152319999999998</v>
      </c>
      <c r="I11" s="280">
        <f>IF('Eff Conc.'!I11="", " ", 'Eff Conc.'!$D11*'Eff Conc.'!I11*3.78)</f>
        <v>1.3562639999999999</v>
      </c>
      <c r="J11" s="280">
        <f>IF('Eff Conc.'!J11="", " ", 'Eff Conc.'!$D11*'Eff Conc.'!J11*3.78)</f>
        <v>7.0761599999999989E-3</v>
      </c>
      <c r="K11" s="280">
        <f>IF('Eff Conc.'!K11="", " ", 'Eff Conc.'!$D11*'Eff Conc.'!K11*3.78)</f>
        <v>4.2456959999999985E-3</v>
      </c>
      <c r="L11" s="280">
        <f>IF('Eff Conc.'!L11="", " ", 'Eff Conc.'!$D11*'Eff Conc.'!L11*3.78)</f>
        <v>1.2383279999999999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0.19459439999999997</v>
      </c>
      <c r="O11" s="280">
        <f>IF('Eff Conc.'!O11="", " ", 'Eff Conc.'!$D11*'Eff Conc.'!O11*3.78)</f>
        <v>0.19459439999999997</v>
      </c>
      <c r="P11" s="280">
        <f>IF('Eff Conc.'!P11="", " ", 'Eff Conc.'!$E11*'Eff Conc.'!P11*3.78)</f>
        <v>0.24373439999999996</v>
      </c>
      <c r="Q11" s="297">
        <f>IF('Eff Conc.'!U11="", " ", 'Eff Conc.'!$D11*'Eff Conc.'!U11*3.78)</f>
        <v>0.17690399999999998</v>
      </c>
    </row>
    <row r="12" spans="1:17" s="17" customFormat="1" x14ac:dyDescent="0.25">
      <c r="A12" s="296" t="str">
        <f>'Eff Conc.'!A12</f>
        <v>Q4 2012</v>
      </c>
      <c r="B12" s="88">
        <f>'Eff Conc.'!B12</f>
        <v>41244</v>
      </c>
      <c r="C12" s="130" t="str">
        <f>'Eff Conc.'!C12</f>
        <v>Y</v>
      </c>
      <c r="D12" s="245">
        <f>'Eff Conc.'!D12</f>
        <v>1.9900000000000001E-2</v>
      </c>
      <c r="E12" s="245">
        <f>'Eff Conc.'!E12</f>
        <v>4.4900000000000002E-2</v>
      </c>
      <c r="F12" s="280">
        <f>IF(OR('Eff Conc.'!F12=0,'Eff Conc.'!F12=""), " ", 'Eff Conc.'!$D12*'Eff Conc.'!F12*3.78)</f>
        <v>3.2349221099999999</v>
      </c>
      <c r="G12" s="280">
        <f>IF(OR('Eff Conc.'!G12=0,'Eff Conc.'!G12=""), " ", 'Eff Conc.'!$D12*'Eff Conc.'!G12*3.78)</f>
        <v>3.1935500100000005</v>
      </c>
      <c r="H12" s="280">
        <f>IF('Eff Conc.'!H12="", " ", 'Eff Conc.'!$D12*'Eff Conc.'!H12*3.78)</f>
        <v>7.5221999999999997E-2</v>
      </c>
      <c r="I12" s="280">
        <f>IF('Eff Conc.'!I12="", " ", 'Eff Conc.'!$D12*'Eff Conc.'!I12*3.78)</f>
        <v>3.3849900000000002E-2</v>
      </c>
      <c r="J12" s="280">
        <f>IF('Eff Conc.'!J12="", " ", 'Eff Conc.'!$D12*'Eff Conc.'!J12*3.78)</f>
        <v>3.1593240000000002</v>
      </c>
      <c r="K12" s="280">
        <f>IF('Eff Conc.'!K12="", " ", 'Eff Conc.'!$D12*'Eff Conc.'!K12*3.78)</f>
        <v>3.7611000000000003E-4</v>
      </c>
      <c r="L12" s="280">
        <f>IF('Eff Conc.'!L12="", " ", 'Eff Conc.'!$D12*'Eff Conc.'!L12*3.78)</f>
        <v>2.1814379999999998E-2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0.26327699999999998</v>
      </c>
      <c r="O12" s="280">
        <f>IF('Eff Conc.'!O12="", " ", 'Eff Conc.'!$D12*'Eff Conc.'!O12*3.78)</f>
        <v>0.39115440000000001</v>
      </c>
      <c r="P12" s="280">
        <f>IF('Eff Conc.'!P12="", " ", 'Eff Conc.'!$E12*'Eff Conc.'!P12*3.78)</f>
        <v>0.5261382</v>
      </c>
      <c r="Q12" s="297">
        <f>IF('Eff Conc.'!U12="", " ", 'Eff Conc.'!$D12*'Eff Conc.'!U12*3.78)</f>
        <v>0.75222</v>
      </c>
    </row>
    <row r="13" spans="1:17" x14ac:dyDescent="0.25">
      <c r="A13" s="296" t="str">
        <f>'Eff Conc.'!A13</f>
        <v>Q1 2013</v>
      </c>
      <c r="B13" s="88">
        <f>'Eff Conc.'!B13</f>
        <v>41275</v>
      </c>
      <c r="C13" s="130" t="str">
        <f>'Eff Conc.'!C13</f>
        <v>N</v>
      </c>
      <c r="D13" s="245">
        <f>'Eff Conc.'!D13</f>
        <v>1.38E-2</v>
      </c>
      <c r="E13" s="245">
        <f>'Eff Conc.'!E13</f>
        <v>2.2700000000000001E-2</v>
      </c>
      <c r="F13" s="280">
        <f>IF(OR('Eff Conc.'!F13=0,'Eff Conc.'!F13=""), " ", 'Eff Conc.'!$D13*'Eff Conc.'!F13*3.78)</f>
        <v>1.1757765599999999</v>
      </c>
      <c r="G13" s="280">
        <f>IF(OR('Eff Conc.'!G13=0,'Eff Conc.'!G13=""), " ", 'Eff Conc.'!$D13*'Eff Conc.'!G13*3.78)</f>
        <v>1.2279405599999997</v>
      </c>
      <c r="H13" s="280">
        <f>IF('Eff Conc.'!H13="", " ", 'Eff Conc.'!$D13*'Eff Conc.'!H13*3.78)</f>
        <v>1.147608</v>
      </c>
      <c r="I13" s="280">
        <f>IF('Eff Conc.'!I13="", " ", 'Eff Conc.'!$D13*'Eff Conc.'!I13*3.78)</f>
        <v>1.1997720000000001</v>
      </c>
      <c r="J13" s="280">
        <f>IF('Eff Conc.'!J13="", " ", 'Eff Conc.'!$D13*'Eff Conc.'!J13*3.78)</f>
        <v>1.0954439999999999E-2</v>
      </c>
      <c r="K13" s="280">
        <f>IF('Eff Conc.'!K13="", " ", 'Eff Conc.'!$D13*'Eff Conc.'!K13*3.78)</f>
        <v>1.7214119999999999E-2</v>
      </c>
      <c r="L13" s="280">
        <f>IF('Eff Conc.'!L13="", " ", 'Eff Conc.'!$D13*'Eff Conc.'!L13*3.78)</f>
        <v>1.0954439999999999E-2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0.13041</v>
      </c>
      <c r="O13" s="280">
        <f>IF('Eff Conc.'!O13="", " ", 'Eff Conc.'!$D13*'Eff Conc.'!O13*3.78)</f>
        <v>0.13041</v>
      </c>
      <c r="P13" s="280">
        <f>IF('Eff Conc.'!P13="", " ", 'Eff Conc.'!$E13*'Eff Conc.'!P13*3.78)</f>
        <v>0.1973538</v>
      </c>
      <c r="Q13" s="297">
        <f>IF('Eff Conc.'!U13="", " ", 'Eff Conc.'!$D13*'Eff Conc.'!U13*3.78)</f>
        <v>0.31298399999999998</v>
      </c>
    </row>
    <row r="14" spans="1:17" x14ac:dyDescent="0.25">
      <c r="A14" s="296" t="str">
        <f>'Eff Conc.'!A14</f>
        <v>Q1 2013</v>
      </c>
      <c r="B14" s="88">
        <f>'Eff Conc.'!B14</f>
        <v>41306</v>
      </c>
      <c r="C14" s="130" t="str">
        <f>'Eff Conc.'!C14</f>
        <v>N</v>
      </c>
      <c r="D14" s="245">
        <f>'Eff Conc.'!D14</f>
        <v>1.29E-2</v>
      </c>
      <c r="E14" s="245">
        <f>'Eff Conc.'!E14</f>
        <v>1.7100000000000001E-2</v>
      </c>
      <c r="F14" s="280">
        <f>IF(OR('Eff Conc.'!F14=0,'Eff Conc.'!F14=""), " ", 'Eff Conc.'!$D14*'Eff Conc.'!F14*3.78)</f>
        <v>1.7998054199999998</v>
      </c>
      <c r="G14" s="280">
        <f>IF(OR('Eff Conc.'!G14=0,'Eff Conc.'!G14=""), " ", 'Eff Conc.'!$D14*'Eff Conc.'!G14*3.78)</f>
        <v>1.7510434199999998</v>
      </c>
      <c r="H14" s="280">
        <f>IF('Eff Conc.'!H14="", " ", 'Eff Conc.'!$D14*'Eff Conc.'!H14*3.78)</f>
        <v>1.609146</v>
      </c>
      <c r="I14" s="280">
        <f>IF('Eff Conc.'!I14="", " ", 'Eff Conc.'!$D14*'Eff Conc.'!I14*3.78)</f>
        <v>1.560384</v>
      </c>
      <c r="J14" s="280">
        <f>IF('Eff Conc.'!J14="", " ", 'Eff Conc.'!$D14*'Eff Conc.'!J14*3.78)</f>
        <v>5.3638199999999992E-3</v>
      </c>
      <c r="K14" s="280">
        <f>IF('Eff Conc.'!K14="", " ", 'Eff Conc.'!$D14*'Eff Conc.'!K14*3.78)</f>
        <v>0.1852956</v>
      </c>
      <c r="L14" s="280">
        <f>IF('Eff Conc.'!L14="", " ", 'Eff Conc.'!$D14*'Eff Conc.'!L14*3.78)</f>
        <v>1.511622E-2</v>
      </c>
      <c r="M14" s="280" t="str">
        <f>IF('Eff Conc.'!M14="", " ", 'Eff Conc.'!$D14*'Eff Conc.'!M14*3.78)</f>
        <v xml:space="preserve"> </v>
      </c>
      <c r="N14" s="280">
        <f>IF('Eff Conc.'!N14="", " ", 'Eff Conc.'!$D14*'Eff Conc.'!N14*3.78)</f>
        <v>0.19992419999999997</v>
      </c>
      <c r="O14" s="280">
        <f>IF('Eff Conc.'!O14="", " ", 'Eff Conc.'!$D14*'Eff Conc.'!O14*3.78)</f>
        <v>0.21455280000000002</v>
      </c>
      <c r="P14" s="280">
        <f>IF('Eff Conc.'!P14="", " ", 'Eff Conc.'!$E14*'Eff Conc.'!P14*3.78)</f>
        <v>0.22623299999999999</v>
      </c>
      <c r="Q14" s="297">
        <f>IF('Eff Conc.'!U14="", " ", 'Eff Conc.'!$D14*'Eff Conc.'!U14*3.78)</f>
        <v>0.292572</v>
      </c>
    </row>
    <row r="15" spans="1:17" ht="15" customHeight="1" x14ac:dyDescent="0.25">
      <c r="A15" s="296" t="str">
        <f>'Eff Conc.'!A15</f>
        <v>Q1 2013</v>
      </c>
      <c r="B15" s="88">
        <f>'Eff Conc.'!B15</f>
        <v>41334</v>
      </c>
      <c r="C15" s="130" t="str">
        <f>'Eff Conc.'!C15</f>
        <v>N</v>
      </c>
      <c r="D15" s="245">
        <f>'Eff Conc.'!D15</f>
        <v>1.32E-2</v>
      </c>
      <c r="E15" s="245">
        <f>'Eff Conc.'!E15</f>
        <v>1.78E-2</v>
      </c>
      <c r="F15" s="280">
        <f>IF(OR('Eff Conc.'!F15=0,'Eff Conc.'!F15=""), " ", 'Eff Conc.'!$D15*'Eff Conc.'!F15*3.78)</f>
        <v>2.66344848</v>
      </c>
      <c r="G15" s="280">
        <f>IF(OR('Eff Conc.'!G15=0,'Eff Conc.'!G15=""), " ", 'Eff Conc.'!$D15*'Eff Conc.'!G15*3.78)</f>
        <v>2.6484796799999994</v>
      </c>
      <c r="H15" s="280">
        <f>IF('Eff Conc.'!H15="", " ", 'Eff Conc.'!$D15*'Eff Conc.'!H15*3.78)</f>
        <v>0.1546776</v>
      </c>
      <c r="I15" s="280">
        <f>IF('Eff Conc.'!I15="", " ", 'Eff Conc.'!$D15*'Eff Conc.'!I15*3.78)</f>
        <v>0.13970879999999999</v>
      </c>
      <c r="J15" s="280">
        <f>IF('Eff Conc.'!J15="", " ", 'Eff Conc.'!$D15*'Eff Conc.'!J15*3.78)</f>
        <v>2.4948000000000001</v>
      </c>
      <c r="K15" s="280">
        <f>IF('Eff Conc.'!K15="", " ", 'Eff Conc.'!$D15*'Eff Conc.'!K15*3.78)</f>
        <v>1.3970880000000001E-2</v>
      </c>
      <c r="L15" s="280">
        <f>IF('Eff Conc.'!L15="", " ", 'Eff Conc.'!$D15*'Eff Conc.'!L15*3.78)</f>
        <v>3.4927199999999999E-2</v>
      </c>
      <c r="M15" s="280" t="str">
        <f>IF('Eff Conc.'!M15="", " ", 'Eff Conc.'!$D15*'Eff Conc.'!M15*3.78)</f>
        <v xml:space="preserve"> </v>
      </c>
      <c r="N15" s="280">
        <f>IF('Eff Conc.'!N15="", " ", 'Eff Conc.'!$D15*'Eff Conc.'!N15*3.78)</f>
        <v>0.3093552</v>
      </c>
      <c r="O15" s="280">
        <f>IF('Eff Conc.'!O15="", " ", 'Eff Conc.'!$D15*'Eff Conc.'!O15*3.78)</f>
        <v>0.33929279999999995</v>
      </c>
      <c r="P15" s="280">
        <f>IF('Eff Conc.'!P15="", " ", 'Eff Conc.'!$E15*'Eff Conc.'!P15*3.78)</f>
        <v>0.15475319999999998</v>
      </c>
      <c r="Q15" s="297">
        <f>IF('Eff Conc.'!U15="", " ", 'Eff Conc.'!$D15*'Eff Conc.'!U15*3.78)</f>
        <v>0.59875199999999995</v>
      </c>
    </row>
    <row r="16" spans="1:17" x14ac:dyDescent="0.25">
      <c r="A16" s="296">
        <f>'Eff Conc.'!A16</f>
        <v>0</v>
      </c>
      <c r="B16" s="88">
        <f>'Eff Conc.'!B16</f>
        <v>0</v>
      </c>
      <c r="C16" s="130">
        <f>'Eff Conc.'!C16</f>
        <v>0</v>
      </c>
      <c r="D16" s="245">
        <f>'Eff Conc.'!D16</f>
        <v>0</v>
      </c>
      <c r="E16" s="245">
        <f>'Eff Conc.'!E16</f>
        <v>0</v>
      </c>
      <c r="F16" s="280" t="str">
        <f>IF(OR('Eff Conc.'!F16=0,'Eff Conc.'!F16=""), " ", 'Eff Conc.'!$D16*'Eff Conc.'!F16*3.78)</f>
        <v xml:space="preserve"> </v>
      </c>
      <c r="G16" s="280" t="str">
        <f>IF(OR('Eff Conc.'!G16=0,'Eff Conc.'!G16=""), " ", 'Eff Conc.'!$D16*'Eff Conc.'!G16*3.78)</f>
        <v xml:space="preserve"> </v>
      </c>
      <c r="H16" s="280" t="str">
        <f>IF('Eff Conc.'!H16="", " ", 'Eff Conc.'!$D16*'Eff Conc.'!H16*3.78)</f>
        <v xml:space="preserve"> </v>
      </c>
      <c r="I16" s="280" t="str">
        <f>IF('Eff Conc.'!I16="", " ", 'Eff Conc.'!$D16*'Eff Conc.'!I16*3.78)</f>
        <v xml:space="preserve"> </v>
      </c>
      <c r="J16" s="280" t="str">
        <f>IF('Eff Conc.'!J16="", " ", 'Eff Conc.'!$D16*'Eff Conc.'!J16*3.78)</f>
        <v xml:space="preserve"> </v>
      </c>
      <c r="K16" s="280" t="str">
        <f>IF('Eff Conc.'!K16="", " ", 'Eff Conc.'!$D16*'Eff Conc.'!K16*3.78)</f>
        <v xml:space="preserve"> </v>
      </c>
      <c r="L16" s="280" t="str">
        <f>IF('Eff Conc.'!L16="", " ", 'Eff Conc.'!$D16*'Eff Conc.'!L16*3.78)</f>
        <v xml:space="preserve"> </v>
      </c>
      <c r="M16" s="280" t="str">
        <f>IF('Eff Conc.'!M16="", " ", 'Eff Conc.'!$D16*'Eff Conc.'!M16*3.78)</f>
        <v xml:space="preserve"> </v>
      </c>
      <c r="N16" s="280" t="str">
        <f>IF('Eff Conc.'!N16="", " ", 'Eff Conc.'!$D16*'Eff Conc.'!N16*3.78)</f>
        <v xml:space="preserve"> </v>
      </c>
      <c r="O16" s="280" t="str">
        <f>IF('Eff Conc.'!O16="", " ", 'Eff Conc.'!$D16*'Eff Conc.'!O16*3.78)</f>
        <v xml:space="preserve"> </v>
      </c>
      <c r="P16" s="280" t="str">
        <f>IF('Eff Conc.'!P16="", " ", 'Eff Conc.'!$E16*'Eff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30">
        <f>'Eff Conc.'!C17</f>
        <v>0</v>
      </c>
      <c r="D17" s="245">
        <f>'Eff Conc.'!D17</f>
        <v>0</v>
      </c>
      <c r="E17" s="245">
        <f>'Eff Conc.'!E17</f>
        <v>0</v>
      </c>
      <c r="F17" s="280" t="str">
        <f>IF(OR('Eff Conc.'!F17=0,'Eff Conc.'!F17=""), " ", 'Eff Conc.'!$D17*'Eff Conc.'!F17*3.78)</f>
        <v xml:space="preserve"> </v>
      </c>
      <c r="G17" s="280" t="str">
        <f>IF(OR('Eff Conc.'!G17=0,'Eff Conc.'!G17=""), " ", 'Eff Conc.'!$D17*'Eff Conc.'!G17*3.78)</f>
        <v xml:space="preserve"> </v>
      </c>
      <c r="H17" s="280" t="str">
        <f>IF('Eff Conc.'!H17="", " ", 'Eff Conc.'!$D17*'Eff Conc.'!H17*3.78)</f>
        <v xml:space="preserve"> </v>
      </c>
      <c r="I17" s="280" t="str">
        <f>IF('Eff Conc.'!I17="", " ", 'Eff Conc.'!$D17*'Eff Conc.'!I17*3.78)</f>
        <v xml:space="preserve"> </v>
      </c>
      <c r="J17" s="280" t="str">
        <f>IF('Eff Conc.'!J17="", " ", 'Eff Conc.'!$D17*'Eff Conc.'!J17*3.78)</f>
        <v xml:space="preserve"> </v>
      </c>
      <c r="K17" s="280" t="str">
        <f>IF('Eff Conc.'!K17="", " ", 'Eff Conc.'!$D17*'Eff Conc.'!K17*3.78)</f>
        <v xml:space="preserve"> </v>
      </c>
      <c r="L17" s="280" t="str">
        <f>IF('Eff Conc.'!L17="", " ", 'Eff Conc.'!$D17*'Eff Conc.'!L17*3.78)</f>
        <v xml:space="preserve"> </v>
      </c>
      <c r="M17" s="280" t="str">
        <f>IF('Eff Conc.'!M17="", " ", 'Eff Conc.'!$D17*'Eff Conc.'!M17*3.78)</f>
        <v xml:space="preserve"> </v>
      </c>
      <c r="N17" s="280" t="str">
        <f>IF('Eff Conc.'!N17="", " ", 'Eff Conc.'!$D17*'Eff Conc.'!N17*3.78)</f>
        <v xml:space="preserve"> </v>
      </c>
      <c r="O17" s="280" t="str">
        <f>IF('Eff Conc.'!O17="", " ", 'Eff Conc.'!$D17*'Eff Conc.'!O17*3.78)</f>
        <v xml:space="preserve"> </v>
      </c>
      <c r="P17" s="280" t="str">
        <f>IF('Eff Conc.'!P17="", " ", 'Eff Conc.'!$E17*'Eff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Conc.'!$E18*'Eff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P12" sqref="P12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Sanitary District No.5 of Marin County Paradise Cove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Tony Rubio Wastewater Facilities Manager 415-435-1501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0" t="s">
        <v>17</v>
      </c>
      <c r="N5" s="351"/>
      <c r="O5" s="350" t="s">
        <v>9</v>
      </c>
      <c r="P5" s="351"/>
      <c r="Q5" s="350" t="s">
        <v>104</v>
      </c>
      <c r="R5" s="351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41121</v>
      </c>
      <c r="C7" s="147"/>
      <c r="D7" s="148">
        <v>0.1</v>
      </c>
      <c r="E7" s="241"/>
      <c r="F7" s="242">
        <v>0.1</v>
      </c>
      <c r="G7" s="147"/>
      <c r="H7" s="148">
        <v>2</v>
      </c>
      <c r="I7" s="241"/>
      <c r="J7" s="242">
        <v>0.1</v>
      </c>
      <c r="K7" s="147"/>
      <c r="L7" s="148">
        <v>0.2</v>
      </c>
      <c r="M7" s="241"/>
      <c r="N7" s="242">
        <v>0.1</v>
      </c>
      <c r="O7" s="69"/>
      <c r="P7" s="148">
        <v>3</v>
      </c>
      <c r="Q7" s="149"/>
      <c r="R7" s="150"/>
    </row>
    <row r="8" spans="1:19" x14ac:dyDescent="0.25">
      <c r="A8" s="158" t="str">
        <f>' Inf Conc'!A8</f>
        <v>Wet 2012/3</v>
      </c>
      <c r="B8" s="157">
        <f>'Inf Load'!B8</f>
        <v>41317</v>
      </c>
      <c r="C8" s="147"/>
      <c r="D8" s="148">
        <v>0.1</v>
      </c>
      <c r="E8" s="241"/>
      <c r="F8" s="242">
        <v>0.1</v>
      </c>
      <c r="G8" s="147"/>
      <c r="H8" s="148">
        <v>2</v>
      </c>
      <c r="I8" s="241"/>
      <c r="J8" s="242">
        <v>0.1</v>
      </c>
      <c r="K8" s="147"/>
      <c r="L8" s="148">
        <v>0.2</v>
      </c>
      <c r="M8" s="241"/>
      <c r="N8" s="242">
        <v>0.1</v>
      </c>
      <c r="O8" s="69"/>
      <c r="P8" s="148">
        <v>3</v>
      </c>
      <c r="Q8" s="149"/>
      <c r="R8" s="150"/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1"/>
      <c r="F9" s="242"/>
      <c r="G9" s="147"/>
      <c r="H9" s="148"/>
      <c r="I9" s="241"/>
      <c r="J9" s="242"/>
      <c r="K9" s="147"/>
      <c r="L9" s="148"/>
      <c r="M9" s="241"/>
      <c r="N9" s="242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1"/>
      <c r="F10" s="242"/>
      <c r="G10" s="147"/>
      <c r="H10" s="148"/>
      <c r="I10" s="241"/>
      <c r="J10" s="242"/>
      <c r="K10" s="147"/>
      <c r="L10" s="148"/>
      <c r="M10" s="241"/>
      <c r="N10" s="242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1"/>
      <c r="F11" s="242"/>
      <c r="G11" s="147"/>
      <c r="H11" s="148"/>
      <c r="I11" s="241"/>
      <c r="J11" s="242"/>
      <c r="K11" s="147"/>
      <c r="L11" s="148"/>
      <c r="M11" s="241"/>
      <c r="N11" s="242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1"/>
      <c r="F12" s="242"/>
      <c r="G12" s="147"/>
      <c r="H12" s="148"/>
      <c r="I12" s="241"/>
      <c r="J12" s="242"/>
      <c r="K12" s="147"/>
      <c r="L12" s="148"/>
      <c r="M12" s="241"/>
      <c r="N12" s="242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1"/>
      <c r="F13" s="242"/>
      <c r="G13" s="147"/>
      <c r="H13" s="148"/>
      <c r="I13" s="241"/>
      <c r="J13" s="242"/>
      <c r="K13" s="147"/>
      <c r="L13" s="148"/>
      <c r="M13" s="241"/>
      <c r="N13" s="242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R20" sqref="R20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Sanitary District No.5 of Marin County Paradise Cove Plant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Tony Rubio Wastewater Facilities Manager 415-435-1501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4" t="s">
        <v>4</v>
      </c>
      <c r="D5" s="353"/>
      <c r="E5" s="354" t="s">
        <v>5</v>
      </c>
      <c r="F5" s="353"/>
      <c r="G5" s="354" t="s">
        <v>1</v>
      </c>
      <c r="H5" s="353"/>
      <c r="I5" s="354" t="s">
        <v>2</v>
      </c>
      <c r="J5" s="353"/>
      <c r="K5" s="354" t="s">
        <v>3</v>
      </c>
      <c r="L5" s="353"/>
      <c r="M5" s="354" t="s">
        <v>7</v>
      </c>
      <c r="N5" s="353"/>
      <c r="O5" s="354" t="s">
        <v>8</v>
      </c>
      <c r="P5" s="353"/>
      <c r="Q5" s="354" t="s">
        <v>23</v>
      </c>
      <c r="R5" s="353"/>
      <c r="S5" s="352" t="s">
        <v>17</v>
      </c>
      <c r="T5" s="353"/>
      <c r="U5" s="352" t="s">
        <v>9</v>
      </c>
      <c r="V5" s="353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41091</v>
      </c>
      <c r="C7" s="142"/>
      <c r="D7" s="143">
        <v>0.1</v>
      </c>
      <c r="E7" s="144"/>
      <c r="F7" s="145">
        <v>0.1</v>
      </c>
      <c r="G7" s="142"/>
      <c r="H7" s="143">
        <v>0.1</v>
      </c>
      <c r="I7" s="144"/>
      <c r="J7" s="145">
        <v>2</v>
      </c>
      <c r="K7" s="142"/>
      <c r="L7" s="143">
        <v>0.1</v>
      </c>
      <c r="M7" s="144"/>
      <c r="N7" s="146"/>
      <c r="O7" s="142"/>
      <c r="P7" s="143">
        <v>0.2</v>
      </c>
      <c r="Q7" s="144"/>
      <c r="R7" s="234">
        <v>0.1</v>
      </c>
      <c r="S7" s="237"/>
      <c r="T7" s="143">
        <v>0.1</v>
      </c>
      <c r="U7" s="68"/>
      <c r="V7" s="143">
        <v>3</v>
      </c>
      <c r="W7" s="136"/>
    </row>
    <row r="8" spans="1:23" s="46" customFormat="1" x14ac:dyDescent="0.25">
      <c r="A8" s="217" t="str">
        <f>'Eff Conc.'!A8</f>
        <v>Q3 2012</v>
      </c>
      <c r="B8" s="218">
        <f>'Eff Conc.'!B8</f>
        <v>41122</v>
      </c>
      <c r="C8" s="147"/>
      <c r="D8" s="148">
        <v>0.1</v>
      </c>
      <c r="E8" s="149"/>
      <c r="F8" s="150">
        <v>0.1</v>
      </c>
      <c r="G8" s="147"/>
      <c r="H8" s="148">
        <v>0.1</v>
      </c>
      <c r="I8" s="149"/>
      <c r="J8" s="150">
        <v>2</v>
      </c>
      <c r="K8" s="147"/>
      <c r="L8" s="148">
        <v>0.1</v>
      </c>
      <c r="M8" s="149"/>
      <c r="N8" s="151"/>
      <c r="O8" s="147"/>
      <c r="P8" s="148">
        <v>0.2</v>
      </c>
      <c r="Q8" s="149"/>
      <c r="R8" s="235">
        <v>0.1</v>
      </c>
      <c r="S8" s="238"/>
      <c r="T8" s="148">
        <v>0.1</v>
      </c>
      <c r="U8" s="69"/>
      <c r="V8" s="148">
        <v>3</v>
      </c>
      <c r="W8" s="136"/>
    </row>
    <row r="9" spans="1:23" s="46" customFormat="1" x14ac:dyDescent="0.25">
      <c r="A9" s="217" t="str">
        <f>'Eff Conc.'!A9</f>
        <v>Q3 2012</v>
      </c>
      <c r="B9" s="218">
        <f>'Eff Conc.'!B9</f>
        <v>41153</v>
      </c>
      <c r="C9" s="147"/>
      <c r="D9" s="148">
        <v>0.1</v>
      </c>
      <c r="E9" s="149"/>
      <c r="F9" s="150">
        <v>0.1</v>
      </c>
      <c r="G9" s="147"/>
      <c r="H9" s="148">
        <v>0.1</v>
      </c>
      <c r="I9" s="149"/>
      <c r="J9" s="150">
        <v>2</v>
      </c>
      <c r="K9" s="147"/>
      <c r="L9" s="148">
        <v>0.1</v>
      </c>
      <c r="M9" s="149"/>
      <c r="N9" s="151"/>
      <c r="O9" s="147"/>
      <c r="P9" s="148">
        <v>0.2</v>
      </c>
      <c r="Q9" s="149"/>
      <c r="R9" s="235">
        <v>0.1</v>
      </c>
      <c r="S9" s="238"/>
      <c r="T9" s="148">
        <v>0.1</v>
      </c>
      <c r="U9" s="69"/>
      <c r="V9" s="148">
        <v>3</v>
      </c>
      <c r="W9" s="136"/>
    </row>
    <row r="10" spans="1:23" s="46" customFormat="1" x14ac:dyDescent="0.25">
      <c r="A10" s="217" t="str">
        <f>'Eff Conc.'!A10</f>
        <v>Q4 2012</v>
      </c>
      <c r="B10" s="218">
        <f>'Eff Conc.'!B10</f>
        <v>41183</v>
      </c>
      <c r="C10" s="147"/>
      <c r="D10" s="148">
        <v>0.1</v>
      </c>
      <c r="E10" s="149"/>
      <c r="F10" s="150">
        <v>0.1</v>
      </c>
      <c r="G10" s="147"/>
      <c r="H10" s="148">
        <v>0.1</v>
      </c>
      <c r="I10" s="149"/>
      <c r="J10" s="150">
        <v>2</v>
      </c>
      <c r="K10" s="147"/>
      <c r="L10" s="148">
        <v>0.1</v>
      </c>
      <c r="M10" s="149"/>
      <c r="N10" s="151"/>
      <c r="O10" s="147"/>
      <c r="P10" s="148">
        <v>0.2</v>
      </c>
      <c r="Q10" s="149"/>
      <c r="R10" s="235">
        <v>0.1</v>
      </c>
      <c r="S10" s="238"/>
      <c r="T10" s="148">
        <v>0.1</v>
      </c>
      <c r="U10" s="69"/>
      <c r="V10" s="148">
        <v>3</v>
      </c>
      <c r="W10" s="136"/>
    </row>
    <row r="11" spans="1:23" s="46" customFormat="1" x14ac:dyDescent="0.25">
      <c r="A11" s="217" t="str">
        <f>'Eff Conc.'!A11</f>
        <v>Q4 2012</v>
      </c>
      <c r="B11" s="218">
        <f>'Eff Conc.'!B11</f>
        <v>41214</v>
      </c>
      <c r="C11" s="147"/>
      <c r="D11" s="148">
        <v>0.1</v>
      </c>
      <c r="E11" s="149"/>
      <c r="F11" s="150">
        <v>0.1</v>
      </c>
      <c r="G11" s="147"/>
      <c r="H11" s="148">
        <v>0.1</v>
      </c>
      <c r="I11" s="149"/>
      <c r="J11" s="150">
        <v>2</v>
      </c>
      <c r="K11" s="147"/>
      <c r="L11" s="148">
        <v>0.1</v>
      </c>
      <c r="M11" s="149"/>
      <c r="N11" s="151"/>
      <c r="O11" s="147"/>
      <c r="P11" s="148">
        <v>0.2</v>
      </c>
      <c r="Q11" s="149"/>
      <c r="R11" s="235">
        <v>0.1</v>
      </c>
      <c r="S11" s="238"/>
      <c r="T11" s="148">
        <v>0.1</v>
      </c>
      <c r="U11" s="69"/>
      <c r="V11" s="148">
        <v>3</v>
      </c>
      <c r="W11" s="136"/>
    </row>
    <row r="12" spans="1:23" s="46" customFormat="1" x14ac:dyDescent="0.25">
      <c r="A12" s="217" t="str">
        <f>'Eff Conc.'!A12</f>
        <v>Q4 2012</v>
      </c>
      <c r="B12" s="218">
        <f>'Eff Conc.'!B12</f>
        <v>41244</v>
      </c>
      <c r="C12" s="147"/>
      <c r="D12" s="148">
        <v>0.1</v>
      </c>
      <c r="E12" s="149"/>
      <c r="F12" s="150">
        <v>0.1</v>
      </c>
      <c r="G12" s="147"/>
      <c r="H12" s="148">
        <v>0.1</v>
      </c>
      <c r="I12" s="149"/>
      <c r="J12" s="150">
        <v>2</v>
      </c>
      <c r="K12" s="147"/>
      <c r="L12" s="148">
        <v>0.1</v>
      </c>
      <c r="M12" s="149"/>
      <c r="N12" s="151"/>
      <c r="O12" s="147"/>
      <c r="P12" s="148">
        <v>0.2</v>
      </c>
      <c r="Q12" s="149"/>
      <c r="R12" s="235">
        <v>0.1</v>
      </c>
      <c r="S12" s="238"/>
      <c r="T12" s="148">
        <v>0.1</v>
      </c>
      <c r="U12" s="69"/>
      <c r="V12" s="148">
        <v>3</v>
      </c>
      <c r="W12" s="136"/>
    </row>
    <row r="13" spans="1:23" s="46" customFormat="1" x14ac:dyDescent="0.25">
      <c r="A13" s="217" t="str">
        <f>'Eff Conc.'!A13</f>
        <v>Q1 2013</v>
      </c>
      <c r="B13" s="218">
        <f>'Eff Conc.'!B13</f>
        <v>41275</v>
      </c>
      <c r="C13" s="147"/>
      <c r="D13" s="148">
        <v>0.1</v>
      </c>
      <c r="E13" s="149"/>
      <c r="F13" s="150">
        <v>0.1</v>
      </c>
      <c r="G13" s="147"/>
      <c r="H13" s="148">
        <v>0.1</v>
      </c>
      <c r="I13" s="149"/>
      <c r="J13" s="150">
        <v>2</v>
      </c>
      <c r="K13" s="147"/>
      <c r="L13" s="148">
        <v>0.1</v>
      </c>
      <c r="M13" s="149"/>
      <c r="N13" s="151"/>
      <c r="O13" s="147"/>
      <c r="P13" s="148">
        <v>0.2</v>
      </c>
      <c r="Q13" s="149"/>
      <c r="R13" s="235">
        <v>0.1</v>
      </c>
      <c r="S13" s="238"/>
      <c r="T13" s="148">
        <v>0.1</v>
      </c>
      <c r="U13" s="69"/>
      <c r="V13" s="148">
        <v>3</v>
      </c>
      <c r="W13" s="136"/>
    </row>
    <row r="14" spans="1:23" s="46" customFormat="1" x14ac:dyDescent="0.25">
      <c r="A14" s="217" t="str">
        <f>'Eff Conc.'!A14</f>
        <v>Q1 2013</v>
      </c>
      <c r="B14" s="218">
        <f>'Eff Conc.'!B14</f>
        <v>41306</v>
      </c>
      <c r="C14" s="147"/>
      <c r="D14" s="148">
        <v>0.1</v>
      </c>
      <c r="E14" s="149"/>
      <c r="F14" s="150">
        <v>0.1</v>
      </c>
      <c r="G14" s="147"/>
      <c r="H14" s="148">
        <v>0.1</v>
      </c>
      <c r="I14" s="149"/>
      <c r="J14" s="150">
        <v>2</v>
      </c>
      <c r="K14" s="147"/>
      <c r="L14" s="148">
        <v>0.1</v>
      </c>
      <c r="M14" s="149"/>
      <c r="N14" s="151"/>
      <c r="O14" s="147"/>
      <c r="P14" s="148">
        <v>0.2</v>
      </c>
      <c r="Q14" s="149"/>
      <c r="R14" s="235">
        <v>0.1</v>
      </c>
      <c r="S14" s="238"/>
      <c r="T14" s="148">
        <v>0.1</v>
      </c>
      <c r="U14" s="147"/>
      <c r="V14" s="148">
        <v>3</v>
      </c>
      <c r="W14" s="136"/>
    </row>
    <row r="15" spans="1:23" s="46" customFormat="1" x14ac:dyDescent="0.25">
      <c r="A15" s="217" t="str">
        <f>'Eff Conc.'!A15</f>
        <v>Q1 2013</v>
      </c>
      <c r="B15" s="218">
        <f>'Eff Conc.'!B15</f>
        <v>41334</v>
      </c>
      <c r="C15" s="147"/>
      <c r="D15" s="148">
        <v>0.1</v>
      </c>
      <c r="E15" s="149"/>
      <c r="F15" s="150">
        <v>0.1</v>
      </c>
      <c r="G15" s="147"/>
      <c r="H15" s="148">
        <v>0.1</v>
      </c>
      <c r="I15" s="149"/>
      <c r="J15" s="150">
        <v>2</v>
      </c>
      <c r="K15" s="147"/>
      <c r="L15" s="148">
        <v>0.1</v>
      </c>
      <c r="M15" s="149"/>
      <c r="N15" s="151"/>
      <c r="O15" s="147"/>
      <c r="P15" s="148">
        <v>0.2</v>
      </c>
      <c r="Q15" s="149"/>
      <c r="R15" s="235">
        <v>0.1</v>
      </c>
      <c r="S15" s="238"/>
      <c r="T15" s="148">
        <v>0.1</v>
      </c>
      <c r="U15" s="147"/>
      <c r="V15" s="148">
        <v>3</v>
      </c>
      <c r="W15" s="136"/>
    </row>
    <row r="16" spans="1:23" s="46" customFormat="1" x14ac:dyDescent="0.25">
      <c r="A16" s="217">
        <f>'Eff Conc.'!A16</f>
        <v>0</v>
      </c>
      <c r="B16" s="218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5"/>
      <c r="S16" s="238"/>
      <c r="T16" s="148"/>
      <c r="U16" s="147"/>
      <c r="V16" s="148"/>
      <c r="W16" s="136"/>
    </row>
    <row r="17" spans="1:23" s="46" customFormat="1" x14ac:dyDescent="0.25">
      <c r="A17" s="217">
        <f>'Eff Conc.'!A17</f>
        <v>0</v>
      </c>
      <c r="B17" s="218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5"/>
      <c r="S17" s="238"/>
      <c r="T17" s="148"/>
      <c r="U17" s="147"/>
      <c r="V17" s="148"/>
      <c r="W17" s="136"/>
    </row>
    <row r="18" spans="1:23" s="46" customFormat="1" x14ac:dyDescent="0.25">
      <c r="A18" s="217">
        <f>'Eff Conc.'!A18</f>
        <v>0</v>
      </c>
      <c r="B18" s="218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5"/>
      <c r="S18" s="238"/>
      <c r="T18" s="148"/>
      <c r="U18" s="147"/>
      <c r="V18" s="148"/>
      <c r="W18" s="136"/>
    </row>
    <row r="19" spans="1:23" s="125" customFormat="1" x14ac:dyDescent="0.25">
      <c r="A19" s="217">
        <f>'Eff Conc.'!A19</f>
        <v>0</v>
      </c>
      <c r="B19" s="218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5"/>
      <c r="S19" s="238"/>
      <c r="T19" s="148"/>
      <c r="U19" s="147"/>
      <c r="V19" s="148"/>
      <c r="W19" s="136"/>
    </row>
    <row r="20" spans="1:23" s="125" customFormat="1" x14ac:dyDescent="0.25">
      <c r="A20" s="217">
        <f>'Eff Conc.'!A20</f>
        <v>0</v>
      </c>
      <c r="B20" s="218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5"/>
      <c r="S20" s="238"/>
      <c r="T20" s="148"/>
      <c r="U20" s="147"/>
      <c r="V20" s="148"/>
      <c r="W20" s="136"/>
    </row>
    <row r="21" spans="1:23" s="125" customFormat="1" x14ac:dyDescent="0.25">
      <c r="A21" s="217">
        <f>'Eff Conc.'!A21</f>
        <v>0</v>
      </c>
      <c r="B21" s="218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5"/>
      <c r="S21" s="238"/>
      <c r="T21" s="148"/>
      <c r="U21" s="147"/>
      <c r="V21" s="148"/>
      <c r="W21" s="136"/>
    </row>
    <row r="22" spans="1:23" s="125" customFormat="1" x14ac:dyDescent="0.25">
      <c r="A22" s="217">
        <f>'Eff Conc.'!A22</f>
        <v>0</v>
      </c>
      <c r="B22" s="218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5"/>
      <c r="S22" s="238"/>
      <c r="T22" s="148"/>
      <c r="U22" s="147"/>
      <c r="V22" s="148"/>
      <c r="W22" s="136"/>
    </row>
    <row r="23" spans="1:23" s="125" customFormat="1" x14ac:dyDescent="0.25">
      <c r="A23" s="217">
        <f>'Eff Conc.'!A23</f>
        <v>0</v>
      </c>
      <c r="B23" s="218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5"/>
      <c r="S23" s="238"/>
      <c r="T23" s="148"/>
      <c r="U23" s="147"/>
      <c r="V23" s="148"/>
      <c r="W23" s="136"/>
    </row>
    <row r="24" spans="1:23" s="125" customFormat="1" x14ac:dyDescent="0.25">
      <c r="A24" s="217">
        <f>'Eff Conc.'!A24</f>
        <v>0</v>
      </c>
      <c r="B24" s="218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5"/>
      <c r="S24" s="238"/>
      <c r="T24" s="148"/>
      <c r="U24" s="147"/>
      <c r="V24" s="148"/>
      <c r="W24" s="136"/>
    </row>
    <row r="25" spans="1:23" s="125" customFormat="1" x14ac:dyDescent="0.25">
      <c r="A25" s="217">
        <f>'Eff Conc.'!A25</f>
        <v>0</v>
      </c>
      <c r="B25" s="218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'Eff Conc.'!A26</f>
        <v>0</v>
      </c>
      <c r="B26" s="218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'Eff Conc.'!A27</f>
        <v>0</v>
      </c>
      <c r="B27" s="218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'Eff Conc.'!A28</f>
        <v>0</v>
      </c>
      <c r="B28" s="218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'Eff Conc.'!A29</f>
        <v>0</v>
      </c>
      <c r="B29" s="218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'Eff Conc.'!A30</f>
        <v>0</v>
      </c>
      <c r="B30" s="218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'Eff Conc.'!A31</f>
        <v>0</v>
      </c>
      <c r="B31" s="218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'Eff Conc.'!A32</f>
        <v>0</v>
      </c>
      <c r="B32" s="218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'Eff Conc.'!A33</f>
        <v>0</v>
      </c>
      <c r="B33" s="218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'Eff Conc.'!A34</f>
        <v>0</v>
      </c>
      <c r="B34" s="218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'Eff Conc.'!A35</f>
        <v>0</v>
      </c>
      <c r="B35" s="218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'Eff Conc.'!A36</f>
        <v>0</v>
      </c>
      <c r="B36" s="218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'Eff Conc.'!A37</f>
        <v>0</v>
      </c>
      <c r="B37" s="218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'Eff Conc.'!A38</f>
        <v>0</v>
      </c>
      <c r="B38" s="218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'Eff Conc.'!A39</f>
        <v>0</v>
      </c>
      <c r="B39" s="218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'Eff Conc.'!A40</f>
        <v>0</v>
      </c>
      <c r="B40" s="218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'Eff Conc.'!A41</f>
        <v>0</v>
      </c>
      <c r="B41" s="218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'Eff Conc.'!A42</f>
        <v>0</v>
      </c>
      <c r="B42" s="218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'Eff Conc.'!A43</f>
        <v>0</v>
      </c>
      <c r="B43" s="218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'Eff Conc.'!A44</f>
        <v>0</v>
      </c>
      <c r="B44" s="218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'Eff Conc.'!A45</f>
        <v>0</v>
      </c>
      <c r="B45" s="218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'Eff Conc.'!A46</f>
        <v>0</v>
      </c>
      <c r="B46" s="218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'Eff Conc.'!A47</f>
        <v>0</v>
      </c>
      <c r="B47" s="218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'Eff Conc.'!A48</f>
        <v>0</v>
      </c>
      <c r="B48" s="218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'Eff Conc.'!A49</f>
        <v>0</v>
      </c>
      <c r="B49" s="218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'Eff Conc.'!A50</f>
        <v>0</v>
      </c>
      <c r="B50" s="218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'Eff Conc.'!A51</f>
        <v>0</v>
      </c>
      <c r="B51" s="218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'Eff Conc.'!A52</f>
        <v>0</v>
      </c>
      <c r="B52" s="218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'Eff Conc.'!A53</f>
        <v>0</v>
      </c>
      <c r="B53" s="218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'Eff Conc.'!A54</f>
        <v>0</v>
      </c>
      <c r="B54" s="218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'Eff Conc.'!A55</f>
        <v>0</v>
      </c>
      <c r="B55" s="218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'Eff Conc.'!A56</f>
        <v>0</v>
      </c>
      <c r="B56" s="218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'Eff Conc.'!A57</f>
        <v>0</v>
      </c>
      <c r="B57" s="218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'Eff Conc.'!A58</f>
        <v>0</v>
      </c>
      <c r="B58" s="218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'Eff Conc.'!A59</f>
        <v>0</v>
      </c>
      <c r="B59" s="218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'Eff Conc.'!A60</f>
        <v>0</v>
      </c>
      <c r="B60" s="218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'Eff Conc.'!A61</f>
        <v>0</v>
      </c>
      <c r="B61" s="218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'Eff Conc.'!A62</f>
        <v>0</v>
      </c>
      <c r="B62" s="218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'Eff Conc.'!A63</f>
        <v>0</v>
      </c>
      <c r="B63" s="218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'Eff Conc.'!A64</f>
        <v>0</v>
      </c>
      <c r="B64" s="218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'Eff Conc.'!A65</f>
        <v>0</v>
      </c>
      <c r="B65" s="218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'Eff Conc.'!A66</f>
        <v>0</v>
      </c>
      <c r="B66" s="220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2013-05-13T17:26:35Z</dcterms:modified>
</cp:coreProperties>
</file>