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955" activeTab="2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Q37" i="4" l="1"/>
  <c r="P37" i="4"/>
  <c r="O37" i="4"/>
  <c r="N37" i="4"/>
  <c r="W38" i="3"/>
  <c r="V38" i="3"/>
  <c r="U38" i="3"/>
  <c r="T38" i="3"/>
  <c r="N10" i="2"/>
  <c r="N9" i="2"/>
  <c r="N8" i="2"/>
  <c r="L11" i="4"/>
  <c r="L12" i="4"/>
  <c r="L13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10" i="4"/>
  <c r="L9" i="4"/>
  <c r="N13" i="4"/>
  <c r="O13" i="4"/>
  <c r="P13" i="4"/>
  <c r="Q13" i="4"/>
  <c r="Q12" i="4"/>
  <c r="P12" i="4"/>
  <c r="O12" i="4"/>
  <c r="N12" i="4"/>
  <c r="U11" i="3"/>
  <c r="U12" i="3"/>
  <c r="U13" i="3"/>
  <c r="U14" i="3"/>
  <c r="U15" i="3"/>
  <c r="T11" i="3"/>
  <c r="T12" i="3"/>
  <c r="T13" i="3"/>
  <c r="T14" i="3"/>
  <c r="T15" i="3"/>
  <c r="U10" i="3"/>
  <c r="T10" i="3"/>
  <c r="D10" i="3"/>
  <c r="V15" i="3"/>
  <c r="W14" i="3"/>
  <c r="W15" i="3"/>
  <c r="V14" i="3"/>
  <c r="V13" i="3"/>
  <c r="W13" i="3"/>
  <c r="C9" i="2" l="1"/>
  <c r="H9" i="2" s="1"/>
  <c r="D9" i="2"/>
  <c r="C10" i="2"/>
  <c r="L10" i="2" s="1"/>
  <c r="D10" i="2"/>
  <c r="J10" i="2" l="1"/>
  <c r="O10" i="2"/>
  <c r="H10" i="2"/>
  <c r="O9" i="2"/>
  <c r="K9" i="2"/>
  <c r="F9" i="2"/>
  <c r="F10" i="2"/>
  <c r="J9" i="2"/>
  <c r="L9" i="2"/>
  <c r="G9" i="2"/>
  <c r="M9" i="2"/>
  <c r="D13" i="3"/>
  <c r="D14" i="3"/>
  <c r="D15" i="3"/>
  <c r="V12" i="3"/>
  <c r="V11" i="3"/>
  <c r="W12" i="3" l="1"/>
  <c r="V10" i="3"/>
  <c r="W11" i="3"/>
  <c r="W10" i="3"/>
  <c r="C6" i="2" l="1"/>
  <c r="B38" i="4"/>
  <c r="K38" i="4" s="1"/>
  <c r="C38" i="4"/>
  <c r="L38" i="4" s="1"/>
  <c r="B39" i="4"/>
  <c r="M39" i="4" s="1"/>
  <c r="C39" i="4"/>
  <c r="L39" i="4" s="1"/>
  <c r="B40" i="4"/>
  <c r="K40" i="4" s="1"/>
  <c r="C40" i="4"/>
  <c r="L40" i="4" s="1"/>
  <c r="C37" i="4"/>
  <c r="L37" i="4" s="1"/>
  <c r="B37" i="4"/>
  <c r="M37" i="4" s="1"/>
  <c r="D41" i="3"/>
  <c r="D40" i="3"/>
  <c r="D39" i="3"/>
  <c r="D38" i="3"/>
  <c r="B10" i="4"/>
  <c r="C10" i="4"/>
  <c r="B11" i="4"/>
  <c r="C11" i="4"/>
  <c r="B12" i="4"/>
  <c r="C12" i="4"/>
  <c r="B13" i="4"/>
  <c r="C13" i="4"/>
  <c r="B14" i="4"/>
  <c r="L14" i="4" s="1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D7" i="2"/>
  <c r="D8" i="2"/>
  <c r="C7" i="2"/>
  <c r="C8" i="2"/>
  <c r="O8" i="2" s="1"/>
  <c r="D11" i="3"/>
  <c r="D12" i="3"/>
  <c r="D12" i="4"/>
  <c r="D16" i="3"/>
  <c r="D17" i="3"/>
  <c r="D16" i="4" s="1"/>
  <c r="D18" i="3"/>
  <c r="D19" i="3"/>
  <c r="D20" i="3"/>
  <c r="D21" i="3"/>
  <c r="D20" i="4" s="1"/>
  <c r="D22" i="3"/>
  <c r="D23" i="3"/>
  <c r="D24" i="3"/>
  <c r="D25" i="3"/>
  <c r="D24" i="4" s="1"/>
  <c r="D26" i="3"/>
  <c r="D27" i="3"/>
  <c r="D28" i="3"/>
  <c r="D29" i="3"/>
  <c r="D28" i="4" s="1"/>
  <c r="D30" i="3"/>
  <c r="D31" i="3"/>
  <c r="D32" i="3"/>
  <c r="D33" i="3"/>
  <c r="D32" i="4" s="1"/>
  <c r="C9" i="4"/>
  <c r="B9" i="4"/>
  <c r="D6" i="2"/>
  <c r="E9" i="1"/>
  <c r="E9" i="2" s="1"/>
  <c r="E7" i="1"/>
  <c r="O7" i="2" l="1"/>
  <c r="N7" i="2"/>
  <c r="F6" i="2"/>
  <c r="H6" i="2"/>
  <c r="N6" i="2"/>
  <c r="D31" i="4"/>
  <c r="D27" i="4"/>
  <c r="D23" i="4"/>
  <c r="D19" i="4"/>
  <c r="D15" i="4"/>
  <c r="D11" i="4"/>
  <c r="D29" i="4"/>
  <c r="D25" i="4"/>
  <c r="D21" i="4"/>
  <c r="D17" i="4"/>
  <c r="D13" i="4"/>
  <c r="D30" i="4"/>
  <c r="D26" i="4"/>
  <c r="D22" i="4"/>
  <c r="D18" i="4"/>
  <c r="D14" i="4"/>
  <c r="D10" i="4"/>
  <c r="F9" i="4"/>
  <c r="O6" i="2"/>
  <c r="E9" i="4"/>
  <c r="D9" i="4"/>
  <c r="H9" i="4"/>
  <c r="G9" i="4"/>
  <c r="J9" i="4"/>
  <c r="I9" i="4"/>
  <c r="M6" i="2"/>
  <c r="E6" i="2"/>
  <c r="K9" i="4"/>
  <c r="G6" i="2"/>
  <c r="K6" i="2"/>
  <c r="F8" i="2"/>
  <c r="H8" i="2"/>
  <c r="J8" i="2"/>
  <c r="L8" i="2"/>
  <c r="G37" i="4"/>
  <c r="I37" i="4"/>
  <c r="I40" i="4"/>
  <c r="G40" i="4"/>
  <c r="E40" i="4"/>
  <c r="H39" i="4"/>
  <c r="F39" i="4"/>
  <c r="I38" i="4"/>
  <c r="G38" i="4"/>
  <c r="E38" i="4"/>
  <c r="K37" i="4"/>
  <c r="J40" i="4"/>
  <c r="J39" i="4"/>
  <c r="J38" i="4"/>
  <c r="M40" i="4"/>
  <c r="M38" i="4"/>
  <c r="J6" i="2"/>
  <c r="L6" i="2"/>
  <c r="F7" i="2"/>
  <c r="H7" i="2"/>
  <c r="J7" i="2"/>
  <c r="L7" i="2"/>
  <c r="E37" i="4"/>
  <c r="F37" i="4"/>
  <c r="H37" i="4"/>
  <c r="H40" i="4"/>
  <c r="F40" i="4"/>
  <c r="I39" i="4"/>
  <c r="G39" i="4"/>
  <c r="E39" i="4"/>
  <c r="H38" i="4"/>
  <c r="F38" i="4"/>
  <c r="J37" i="4"/>
  <c r="K39" i="4"/>
  <c r="F32" i="4"/>
  <c r="H32" i="4"/>
  <c r="K32" i="4"/>
  <c r="M32" i="4"/>
  <c r="E32" i="4"/>
  <c r="G32" i="4"/>
  <c r="I32" i="4"/>
  <c r="J32" i="4"/>
  <c r="M31" i="4"/>
  <c r="E31" i="4"/>
  <c r="G31" i="4"/>
  <c r="I31" i="4"/>
  <c r="J31" i="4"/>
  <c r="F31" i="4"/>
  <c r="H31" i="4"/>
  <c r="K31" i="4"/>
  <c r="F30" i="4"/>
  <c r="H30" i="4"/>
  <c r="K30" i="4"/>
  <c r="M30" i="4"/>
  <c r="E30" i="4"/>
  <c r="G30" i="4"/>
  <c r="I30" i="4"/>
  <c r="J30" i="4"/>
  <c r="M29" i="4"/>
  <c r="E29" i="4"/>
  <c r="G29" i="4"/>
  <c r="I29" i="4"/>
  <c r="J29" i="4"/>
  <c r="F29" i="4"/>
  <c r="H29" i="4"/>
  <c r="K29" i="4"/>
  <c r="F28" i="4"/>
  <c r="H28" i="4"/>
  <c r="K28" i="4"/>
  <c r="M28" i="4"/>
  <c r="E28" i="4"/>
  <c r="G28" i="4"/>
  <c r="I28" i="4"/>
  <c r="J28" i="4"/>
  <c r="M27" i="4"/>
  <c r="E27" i="4"/>
  <c r="G27" i="4"/>
  <c r="I27" i="4"/>
  <c r="J27" i="4"/>
  <c r="F27" i="4"/>
  <c r="H27" i="4"/>
  <c r="K27" i="4"/>
  <c r="F26" i="4"/>
  <c r="H26" i="4"/>
  <c r="K26" i="4"/>
  <c r="M26" i="4"/>
  <c r="E26" i="4"/>
  <c r="G26" i="4"/>
  <c r="I26" i="4"/>
  <c r="J26" i="4"/>
  <c r="M25" i="4"/>
  <c r="E25" i="4"/>
  <c r="G25" i="4"/>
  <c r="I25" i="4"/>
  <c r="J25" i="4"/>
  <c r="F25" i="4"/>
  <c r="H25" i="4"/>
  <c r="K25" i="4"/>
  <c r="F24" i="4"/>
  <c r="H24" i="4"/>
  <c r="K24" i="4"/>
  <c r="M24" i="4"/>
  <c r="E24" i="4"/>
  <c r="G24" i="4"/>
  <c r="I24" i="4"/>
  <c r="J24" i="4"/>
  <c r="M23" i="4"/>
  <c r="E23" i="4"/>
  <c r="G23" i="4"/>
  <c r="I23" i="4"/>
  <c r="J23" i="4"/>
  <c r="F23" i="4"/>
  <c r="H23" i="4"/>
  <c r="K23" i="4"/>
  <c r="F22" i="4"/>
  <c r="H22" i="4"/>
  <c r="K22" i="4"/>
  <c r="M22" i="4"/>
  <c r="E22" i="4"/>
  <c r="G22" i="4"/>
  <c r="I22" i="4"/>
  <c r="J22" i="4"/>
  <c r="M21" i="4"/>
  <c r="E21" i="4"/>
  <c r="G21" i="4"/>
  <c r="I21" i="4"/>
  <c r="J21" i="4"/>
  <c r="F21" i="4"/>
  <c r="H21" i="4"/>
  <c r="K21" i="4"/>
  <c r="F20" i="4"/>
  <c r="H20" i="4"/>
  <c r="K20" i="4"/>
  <c r="M20" i="4"/>
  <c r="E20" i="4"/>
  <c r="G20" i="4"/>
  <c r="I20" i="4"/>
  <c r="J20" i="4"/>
  <c r="M19" i="4"/>
  <c r="E19" i="4"/>
  <c r="G19" i="4"/>
  <c r="I19" i="4"/>
  <c r="J19" i="4"/>
  <c r="F19" i="4"/>
  <c r="H19" i="4"/>
  <c r="K19" i="4"/>
  <c r="F18" i="4"/>
  <c r="H18" i="4"/>
  <c r="K18" i="4"/>
  <c r="M18" i="4"/>
  <c r="E18" i="4"/>
  <c r="G18" i="4"/>
  <c r="I18" i="4"/>
  <c r="J18" i="4"/>
  <c r="M17" i="4"/>
  <c r="E17" i="4"/>
  <c r="G17" i="4"/>
  <c r="I17" i="4"/>
  <c r="J17" i="4"/>
  <c r="F17" i="4"/>
  <c r="H17" i="4"/>
  <c r="K17" i="4"/>
  <c r="F16" i="4"/>
  <c r="H16" i="4"/>
  <c r="K16" i="4"/>
  <c r="M16" i="4"/>
  <c r="E16" i="4"/>
  <c r="G16" i="4"/>
  <c r="I16" i="4"/>
  <c r="J16" i="4"/>
  <c r="M15" i="4"/>
  <c r="E15" i="4"/>
  <c r="G15" i="4"/>
  <c r="I15" i="4"/>
  <c r="J15" i="4"/>
  <c r="F15" i="4"/>
  <c r="H15" i="4"/>
  <c r="K15" i="4"/>
  <c r="F14" i="4"/>
  <c r="K14" i="4"/>
  <c r="M14" i="4"/>
  <c r="E14" i="4"/>
  <c r="G14" i="4"/>
  <c r="I14" i="4"/>
  <c r="J14" i="4"/>
  <c r="E13" i="4"/>
  <c r="G13" i="4"/>
  <c r="J13" i="4"/>
  <c r="F13" i="4"/>
  <c r="H13" i="4"/>
  <c r="K13" i="4"/>
  <c r="F12" i="4"/>
  <c r="K12" i="4"/>
  <c r="E12" i="4"/>
  <c r="G12" i="4"/>
  <c r="J12" i="4"/>
  <c r="E11" i="4"/>
  <c r="G11" i="4"/>
  <c r="J11" i="4"/>
  <c r="F11" i="4"/>
  <c r="K11" i="4"/>
  <c r="F10" i="4"/>
  <c r="K10" i="4"/>
  <c r="M10" i="4"/>
  <c r="E10" i="4"/>
  <c r="G10" i="4"/>
  <c r="I10" i="4"/>
  <c r="J10" i="4"/>
  <c r="N14" i="4" l="1"/>
  <c r="O14" i="4"/>
  <c r="P14" i="4"/>
  <c r="Q14" i="4"/>
  <c r="O9" i="4"/>
  <c r="O10" i="4"/>
  <c r="O11" i="4"/>
  <c r="P10" i="4"/>
  <c r="P11" i="4"/>
  <c r="N11" i="4"/>
  <c r="N10" i="4"/>
  <c r="D37" i="4"/>
  <c r="Q10" i="4"/>
  <c r="Q9" i="4"/>
  <c r="Q11" i="4"/>
  <c r="P9" i="4"/>
  <c r="N9" i="4"/>
  <c r="D38" i="4"/>
  <c r="D40" i="4"/>
  <c r="D39" i="4"/>
</calcChain>
</file>

<file path=xl/sharedStrings.xml><?xml version="1.0" encoding="utf-8"?>
<sst xmlns="http://schemas.openxmlformats.org/spreadsheetml/2006/main" count="317" uniqueCount="118">
  <si>
    <t>Date</t>
  </si>
  <si>
    <t>NO3</t>
  </si>
  <si>
    <t>NO2</t>
  </si>
  <si>
    <t>Total NH3</t>
  </si>
  <si>
    <t>TKN</t>
  </si>
  <si>
    <t>SKN</t>
  </si>
  <si>
    <t>TDN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</si>
  <si>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</si>
  <si>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</si>
  <si>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</si>
  <si>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</si>
  <si>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</si>
  <si>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</si>
  <si>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</si>
  <si>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</si>
  <si>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</si>
  <si>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</si>
  <si>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</si>
  <si>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</si>
  <si>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</si>
  <si>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</si>
  <si>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</si>
  <si>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</si>
  <si>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</si>
  <si>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</si>
  <si>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</si>
  <si>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</si>
  <si>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</si>
  <si>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</si>
  <si>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</si>
  <si>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</si>
  <si>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</si>
  <si>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</si>
  <si>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</si>
  <si>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</si>
  <si>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</si>
  <si>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</si>
  <si>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</si>
  <si>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</si>
  <si>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</si>
  <si>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</si>
  <si>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</si>
  <si>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</si>
  <si>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</si>
  <si>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</si>
  <si>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</si>
  <si>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</si>
  <si>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</si>
  <si>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</si>
  <si>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</si>
  <si>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</si>
  <si>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</si>
  <si>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</si>
  <si>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</si>
  <si>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</si>
  <si>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</si>
  <si>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</si>
  <si>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</si>
  <si>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</si>
  <si>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</si>
  <si>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</si>
  <si>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</si>
  <si>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</si>
  <si>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</si>
  <si>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</si>
  <si>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</si>
  <si>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>MDL</t>
  </si>
  <si>
    <t>ML</t>
  </si>
  <si>
    <t>Grab***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</si>
  <si>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</si>
  <si>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</si>
  <si>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</si>
  <si>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</si>
  <si>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</si>
  <si>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</si>
  <si>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</si>
  <si>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</si>
  <si>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</si>
  <si>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</si>
  <si>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</si>
  <si>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</si>
  <si>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</si>
  <si>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</si>
  <si>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</si>
  <si>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</si>
  <si>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</si>
  <si>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</si>
  <si>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Mt. View Sanitary District</t>
  </si>
  <si>
    <t>Contact: Lilia Corona, District Chemist (925) 228-5635 ext. 16</t>
  </si>
  <si>
    <t>NO3 + NO2</t>
  </si>
  <si>
    <t>DNQ0.054</t>
  </si>
  <si>
    <t>NO3+NO2</t>
  </si>
  <si>
    <t>NA</t>
  </si>
  <si>
    <t>NA: Not Available</t>
  </si>
  <si>
    <t>DNQ0.013</t>
  </si>
  <si>
    <t>DNQ0.088</t>
  </si>
  <si>
    <t>DNQ0.0090</t>
  </si>
  <si>
    <t>(major discharger , flow &lt;5 MGD:  1/month)</t>
  </si>
  <si>
    <t>Quarterly report due by 31 Oct.</t>
  </si>
  <si>
    <t>Quarterly report due by 31 Jul.</t>
  </si>
  <si>
    <t>Quarterly report due by 31 Jan.</t>
  </si>
  <si>
    <t>Quarterly report due by 31 July - End of 13267 requirement for major dischargers</t>
  </si>
  <si>
    <t>(wet season / dry season sampling: major dischargers for 2 years)</t>
  </si>
  <si>
    <t>Use Ave Daily Flow</t>
  </si>
  <si>
    <r>
      <t xml:space="preserve">* DRP load calculation depends on sample type:  If DRP sample is collected as a grab, calculate load using "max flow" value.  If collected as composite, use Average Daily flow. </t>
    </r>
    <r>
      <rPr>
        <sz val="10"/>
        <color theme="3" tint="0.39997558519241921"/>
        <rFont val="Calibri"/>
        <family val="2"/>
        <scheme val="minor"/>
      </rPr>
      <t>DRP is a composite sample</t>
    </r>
  </si>
  <si>
    <t>* Dischargers shall collect monthly / bimonthly samples "on varying days selected at random …" in accordance with NPDES permit Attachment G, provision III.A.3.   Dates indicated here are approximate until data is entered.</t>
  </si>
  <si>
    <t>Use Ave Daily Flow*</t>
  </si>
  <si>
    <t>Quarterly report due by 31 July - End of 13267 requirement for major dischargers, &lt;5mgd</t>
  </si>
  <si>
    <t>(Inf N (TKN + NO3 + NO2) - Eff N)/(Inf N)</t>
  </si>
  <si>
    <t>Wet 2012/13</t>
  </si>
  <si>
    <t>Wet 2013/14</t>
  </si>
  <si>
    <t>DNQ0.014</t>
  </si>
  <si>
    <t>DNQ0.099</t>
  </si>
  <si>
    <t>&lt;1.0</t>
  </si>
  <si>
    <t>&lt;0.40</t>
  </si>
  <si>
    <t>DNQ3.0</t>
  </si>
  <si>
    <t>DNQ2.0</t>
  </si>
  <si>
    <t>DNQ0.012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</si>
</sst>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0.000"/>
    <numFmt numFmtId="167" formatCode="0.0000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sz val="10"/>
      <color theme="3" tint="0.3999755851924192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9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165" fontId="2" fillId="6" borderId="7" xfId="0" applyNumberFormat="1" applyFont="1" applyFill="1" applyBorder="1" applyAlignment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2" borderId="2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5" fillId="3" borderId="11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2" fontId="2" fillId="0" borderId="5" xfId="0" applyNumberFormat="1" applyFont="1" applyBorder="1"/>
    <xf numFmtId="2" fontId="2" fillId="0" borderId="0" xfId="0" applyNumberFormat="1" applyFont="1" applyFill="1" applyBorder="1"/>
    <xf numFmtId="2" fontId="2" fillId="0" borderId="0" xfId="0" applyNumberFormat="1" applyFont="1" applyBorder="1"/>
    <xf numFmtId="166" fontId="2" fillId="0" borderId="5" xfId="0" applyNumberFormat="1" applyFont="1" applyBorder="1"/>
    <xf numFmtId="166" fontId="2" fillId="0" borderId="0" xfId="0" applyNumberFormat="1" applyFont="1" applyBorder="1"/>
    <xf numFmtId="166" fontId="2" fillId="6" borderId="34" xfId="0" applyNumberFormat="1" applyFont="1" applyFill="1" applyBorder="1"/>
    <xf numFmtId="166" fontId="2" fillId="6" borderId="1" xfId="0" applyNumberFormat="1" applyFont="1" applyFill="1" applyBorder="1"/>
    <xf numFmtId="166" fontId="2" fillId="0" borderId="3" xfId="0" applyNumberFormat="1" applyFont="1" applyBorder="1"/>
    <xf numFmtId="166" fontId="2" fillId="0" borderId="12" xfId="0" applyNumberFormat="1" applyFont="1" applyFill="1" applyBorder="1"/>
    <xf numFmtId="166" fontId="2" fillId="0" borderId="12" xfId="0" applyNumberFormat="1" applyFont="1" applyBorder="1"/>
    <xf numFmtId="166" fontId="2" fillId="6" borderId="25" xfId="0" applyNumberFormat="1" applyFont="1" applyFill="1" applyBorder="1"/>
    <xf numFmtId="166" fontId="2" fillId="6" borderId="7" xfId="0" applyNumberFormat="1" applyFont="1" applyFill="1" applyBorder="1"/>
    <xf numFmtId="166" fontId="2" fillId="0" borderId="3" xfId="0" applyNumberFormat="1" applyFont="1" applyFill="1" applyBorder="1"/>
    <xf numFmtId="1" fontId="2" fillId="0" borderId="3" xfId="0" applyNumberFormat="1" applyFont="1" applyBorder="1" applyAlignment="1"/>
    <xf numFmtId="1" fontId="2" fillId="0" borderId="12" xfId="0" applyNumberFormat="1" applyFont="1" applyFill="1" applyBorder="1" applyAlignment="1"/>
    <xf numFmtId="1" fontId="2" fillId="0" borderId="12" xfId="0" applyNumberFormat="1" applyFont="1" applyBorder="1" applyAlignment="1"/>
    <xf numFmtId="2" fontId="2" fillId="0" borderId="15" xfId="0" applyNumberFormat="1" applyFont="1" applyBorder="1"/>
    <xf numFmtId="2" fontId="2" fillId="6" borderId="0" xfId="0" applyNumberFormat="1" applyFont="1" applyFill="1" applyBorder="1"/>
    <xf numFmtId="1" fontId="2" fillId="0" borderId="5" xfId="0" applyNumberFormat="1" applyFont="1" applyBorder="1"/>
    <xf numFmtId="1" fontId="2" fillId="0" borderId="0" xfId="0" applyNumberFormat="1" applyFont="1" applyBorder="1"/>
    <xf numFmtId="1" fontId="2" fillId="0" borderId="15" xfId="0" applyNumberFormat="1" applyFont="1" applyBorder="1"/>
    <xf numFmtId="1" fontId="2" fillId="6" borderId="0" xfId="0" applyNumberFormat="1" applyFont="1" applyFill="1" applyBorder="1"/>
    <xf numFmtId="1" fontId="2" fillId="6" borderId="1" xfId="0" applyNumberFormat="1" applyFont="1" applyFill="1" applyBorder="1"/>
    <xf numFmtId="1" fontId="2" fillId="0" borderId="19" xfId="0" applyNumberFormat="1" applyFont="1" applyBorder="1"/>
    <xf numFmtId="1" fontId="2" fillId="0" borderId="20" xfId="0" applyNumberFormat="1" applyFont="1" applyBorder="1"/>
    <xf numFmtId="1" fontId="2" fillId="0" borderId="18" xfId="0" applyNumberFormat="1" applyFont="1" applyBorder="1"/>
    <xf numFmtId="1" fontId="2" fillId="6" borderId="20" xfId="0" applyNumberFormat="1" applyFont="1" applyFill="1" applyBorder="1"/>
    <xf numFmtId="1" fontId="2" fillId="6" borderId="21" xfId="0" applyNumberFormat="1" applyFont="1" applyFill="1" applyBorder="1"/>
    <xf numFmtId="1" fontId="0" fillId="0" borderId="0" xfId="0" applyNumberFormat="1"/>
    <xf numFmtId="1" fontId="6" fillId="0" borderId="0" xfId="0" applyNumberFormat="1" applyFont="1" applyAlignment="1">
      <alignment horizontal="left" vertical="top" wrapText="1"/>
    </xf>
    <xf numFmtId="1" fontId="2" fillId="3" borderId="28" xfId="0" applyNumberFormat="1" applyFont="1" applyFill="1" applyBorder="1" applyAlignment="1">
      <alignment horizontal="center" wrapText="1"/>
    </xf>
    <xf numFmtId="1" fontId="2" fillId="0" borderId="27" xfId="0" applyNumberFormat="1" applyFont="1" applyBorder="1" applyAlignment="1"/>
    <xf numFmtId="1" fontId="2" fillId="6" borderId="24" xfId="0" applyNumberFormat="1" applyFont="1" applyFill="1" applyBorder="1" applyAlignment="1"/>
    <xf numFmtId="1" fontId="2" fillId="0" borderId="24" xfId="0" applyNumberFormat="1" applyFont="1" applyBorder="1" applyAlignment="1"/>
    <xf numFmtId="1" fontId="2" fillId="6" borderId="30" xfId="0" applyNumberFormat="1" applyFont="1" applyFill="1" applyBorder="1" applyAlignment="1"/>
    <xf numFmtId="1" fontId="2" fillId="0" borderId="24" xfId="0" applyNumberFormat="1" applyFont="1" applyFill="1" applyBorder="1" applyAlignment="1"/>
    <xf numFmtId="1" fontId="2" fillId="0" borderId="28" xfId="0" applyNumberFormat="1" applyFont="1" applyFill="1" applyBorder="1" applyAlignment="1"/>
    <xf numFmtId="165" fontId="6" fillId="0" borderId="0" xfId="0" applyNumberFormat="1" applyFont="1" applyAlignment="1">
      <alignment horizontal="left" vertical="top" wrapText="1"/>
    </xf>
    <xf numFmtId="165" fontId="2" fillId="3" borderId="7" xfId="0" applyNumberFormat="1" applyFont="1" applyFill="1" applyBorder="1" applyAlignment="1">
      <alignment horizontal="center" wrapText="1"/>
    </xf>
    <xf numFmtId="165" fontId="2" fillId="3" borderId="28" xfId="0" applyNumberFormat="1" applyFont="1" applyFill="1" applyBorder="1" applyAlignment="1">
      <alignment horizontal="center" wrapText="1"/>
    </xf>
    <xf numFmtId="165" fontId="0" fillId="0" borderId="0" xfId="0" applyNumberFormat="1"/>
    <xf numFmtId="166" fontId="6" fillId="0" borderId="0" xfId="0" applyNumberFormat="1" applyFont="1" applyAlignment="1">
      <alignment horizontal="left" vertical="top" wrapText="1"/>
    </xf>
    <xf numFmtId="166" fontId="2" fillId="3" borderId="14" xfId="0" applyNumberFormat="1" applyFont="1" applyFill="1" applyBorder="1" applyAlignment="1">
      <alignment horizontal="center" wrapText="1"/>
    </xf>
    <xf numFmtId="166" fontId="2" fillId="6" borderId="31" xfId="0" applyNumberFormat="1" applyFont="1" applyFill="1" applyBorder="1"/>
    <xf numFmtId="166" fontId="2" fillId="0" borderId="31" xfId="0" applyNumberFormat="1" applyFont="1" applyBorder="1"/>
    <xf numFmtId="166" fontId="2" fillId="6" borderId="32" xfId="0" applyNumberFormat="1" applyFont="1" applyFill="1" applyBorder="1"/>
    <xf numFmtId="166" fontId="0" fillId="0" borderId="0" xfId="0" applyNumberFormat="1"/>
    <xf numFmtId="166" fontId="2" fillId="0" borderId="31" xfId="0" applyNumberFormat="1" applyFont="1" applyFill="1" applyBorder="1"/>
    <xf numFmtId="166" fontId="2" fillId="0" borderId="14" xfId="0" applyNumberFormat="1" applyFont="1" applyFill="1" applyBorder="1"/>
    <xf numFmtId="165" fontId="2" fillId="3" borderId="9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0" borderId="5" xfId="0" applyNumberFormat="1" applyFont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0" borderId="0" xfId="0" applyNumberFormat="1" applyFont="1" applyFill="1" applyBorder="1"/>
    <xf numFmtId="165" fontId="2" fillId="0" borderId="1" xfId="0" applyNumberFormat="1" applyFont="1" applyFill="1" applyBorder="1"/>
    <xf numFmtId="2" fontId="6" fillId="0" borderId="0" xfId="0" applyNumberFormat="1" applyFont="1" applyAlignment="1">
      <alignment horizontal="left" vertical="top" wrapText="1"/>
    </xf>
    <xf numFmtId="2" fontId="2" fillId="3" borderId="9" xfId="0" applyNumberFormat="1" applyFont="1" applyFill="1" applyBorder="1" applyAlignment="1">
      <alignment horizontal="center" wrapText="1"/>
    </xf>
    <xf numFmtId="2" fontId="2" fillId="3" borderId="11" xfId="0" applyNumberFormat="1" applyFont="1" applyFill="1" applyBorder="1" applyAlignment="1">
      <alignment horizontal="center" wrapText="1"/>
    </xf>
    <xf numFmtId="2" fontId="2" fillId="6" borderId="15" xfId="0" applyNumberFormat="1" applyFont="1" applyFill="1" applyBorder="1"/>
    <xf numFmtId="2" fontId="0" fillId="0" borderId="0" xfId="0" applyNumberFormat="1"/>
    <xf numFmtId="2" fontId="2" fillId="0" borderId="1" xfId="0" applyNumberFormat="1" applyFont="1" applyFill="1" applyBorder="1"/>
    <xf numFmtId="165" fontId="2" fillId="3" borderId="6" xfId="0" applyNumberFormat="1" applyFont="1" applyFill="1" applyBorder="1" applyAlignment="1">
      <alignment horizontal="center" wrapText="1"/>
    </xf>
    <xf numFmtId="165" fontId="2" fillId="3" borderId="8" xfId="0" applyNumberFormat="1" applyFont="1" applyFill="1" applyBorder="1" applyAlignment="1">
      <alignment horizontal="center" wrapText="1"/>
    </xf>
    <xf numFmtId="165" fontId="2" fillId="0" borderId="16" xfId="0" applyNumberFormat="1" applyFont="1" applyBorder="1" applyAlignment="1"/>
    <xf numFmtId="14" fontId="2" fillId="6" borderId="26" xfId="0" applyNumberFormat="1" applyFont="1" applyFill="1" applyBorder="1"/>
    <xf numFmtId="166" fontId="0" fillId="0" borderId="0" xfId="0" applyNumberFormat="1" applyFont="1"/>
    <xf numFmtId="166" fontId="2" fillId="3" borderId="7" xfId="0" applyNumberFormat="1" applyFont="1" applyFill="1" applyBorder="1" applyAlignment="1">
      <alignment horizontal="center" wrapText="1"/>
    </xf>
    <xf numFmtId="166" fontId="2" fillId="6" borderId="12" xfId="0" applyNumberFormat="1" applyFont="1" applyFill="1" applyBorder="1"/>
    <xf numFmtId="166" fontId="2" fillId="0" borderId="16" xfId="0" applyNumberFormat="1" applyFont="1" applyBorder="1"/>
    <xf numFmtId="166" fontId="2" fillId="6" borderId="16" xfId="0" applyNumberFormat="1" applyFont="1" applyFill="1" applyBorder="1"/>
    <xf numFmtId="166" fontId="2" fillId="6" borderId="0" xfId="0" applyNumberFormat="1" applyFont="1" applyFill="1" applyBorder="1"/>
    <xf numFmtId="166" fontId="2" fillId="0" borderId="16" xfId="0" applyNumberFormat="1" applyFont="1" applyFill="1" applyBorder="1"/>
    <xf numFmtId="167" fontId="2" fillId="3" borderId="7" xfId="0" applyNumberFormat="1" applyFont="1" applyFill="1" applyBorder="1" applyAlignment="1">
      <alignment horizontal="center" wrapText="1"/>
    </xf>
    <xf numFmtId="167" fontId="2" fillId="6" borderId="12" xfId="0" applyNumberFormat="1" applyFont="1" applyFill="1" applyBorder="1"/>
    <xf numFmtId="167" fontId="2" fillId="0" borderId="16" xfId="0" applyNumberFormat="1" applyFont="1" applyBorder="1"/>
    <xf numFmtId="167" fontId="2" fillId="0" borderId="12" xfId="0" applyNumberFormat="1" applyFont="1" applyBorder="1"/>
    <xf numFmtId="167" fontId="2" fillId="6" borderId="16" xfId="0" applyNumberFormat="1" applyFont="1" applyFill="1" applyBorder="1"/>
    <xf numFmtId="167" fontId="0" fillId="0" borderId="0" xfId="0" applyNumberFormat="1"/>
    <xf numFmtId="2" fontId="2" fillId="3" borderId="7" xfId="0" applyNumberFormat="1" applyFont="1" applyFill="1" applyBorder="1" applyAlignment="1">
      <alignment horizontal="center" wrapText="1"/>
    </xf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6" xfId="0" applyNumberFormat="1" applyFont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3" borderId="1" xfId="0" applyNumberFormat="1" applyFont="1" applyFill="1" applyBorder="1" applyAlignment="1">
      <alignment horizontal="center" wrapText="1"/>
    </xf>
    <xf numFmtId="2" fontId="6" fillId="0" borderId="0" xfId="0" applyNumberFormat="1" applyFont="1" applyBorder="1" applyAlignment="1"/>
    <xf numFmtId="2" fontId="6" fillId="0" borderId="1" xfId="0" applyNumberFormat="1" applyFont="1" applyBorder="1" applyAlignment="1"/>
    <xf numFmtId="2" fontId="0" fillId="3" borderId="9" xfId="0" applyNumberFormat="1" applyFill="1" applyBorder="1" applyAlignment="1">
      <alignment vertical="top" wrapText="1"/>
    </xf>
    <xf numFmtId="2" fontId="5" fillId="3" borderId="23" xfId="0" applyNumberFormat="1" applyFont="1" applyFill="1" applyBorder="1" applyAlignment="1">
      <alignment wrapText="1"/>
    </xf>
    <xf numFmtId="2" fontId="0" fillId="0" borderId="35" xfId="0" applyNumberFormat="1" applyBorder="1"/>
    <xf numFmtId="2" fontId="0" fillId="6" borderId="36" xfId="0" applyNumberFormat="1" applyFill="1" applyBorder="1"/>
    <xf numFmtId="2" fontId="0" fillId="0" borderId="36" xfId="0" applyNumberFormat="1" applyBorder="1"/>
    <xf numFmtId="2" fontId="0" fillId="6" borderId="37" xfId="0" applyNumberFormat="1" applyFill="1" applyBorder="1"/>
    <xf numFmtId="2" fontId="0" fillId="0" borderId="0" xfId="0" applyNumberFormat="1" applyBorder="1"/>
    <xf numFmtId="166" fontId="2" fillId="0" borderId="32" xfId="0" applyNumberFormat="1" applyFont="1" applyBorder="1"/>
    <xf numFmtId="165" fontId="2" fillId="0" borderId="15" xfId="0" applyNumberFormat="1" applyFont="1" applyBorder="1"/>
    <xf numFmtId="1" fontId="2" fillId="0" borderId="30" xfId="0" applyNumberFormat="1" applyFont="1" applyBorder="1" applyAlignment="1"/>
    <xf numFmtId="165" fontId="2" fillId="0" borderId="32" xfId="0" applyNumberFormat="1" applyFont="1" applyBorder="1" applyAlignment="1"/>
    <xf numFmtId="2" fontId="0" fillId="0" borderId="37" xfId="0" applyNumberFormat="1" applyBorder="1"/>
    <xf numFmtId="10" fontId="0" fillId="0" borderId="29" xfId="0" applyNumberFormat="1" applyBorder="1"/>
    <xf numFmtId="10" fontId="0" fillId="0" borderId="17" xfId="0" applyNumberFormat="1" applyBorder="1"/>
    <xf numFmtId="10" fontId="0" fillId="6" borderId="29" xfId="0" applyNumberFormat="1" applyFill="1" applyBorder="1"/>
    <xf numFmtId="0" fontId="0" fillId="0" borderId="29" xfId="0" applyBorder="1"/>
    <xf numFmtId="10" fontId="0" fillId="0" borderId="0" xfId="0" applyNumberFormat="1"/>
    <xf numFmtId="10" fontId="6" fillId="0" borderId="0" xfId="0" applyNumberFormat="1" applyFont="1" applyBorder="1" applyAlignment="1"/>
    <xf numFmtId="10" fontId="6" fillId="0" borderId="0" xfId="0" applyNumberFormat="1" applyFont="1" applyAlignment="1">
      <alignment horizontal="left" vertical="top" wrapText="1"/>
    </xf>
    <xf numFmtId="10" fontId="0" fillId="3" borderId="9" xfId="0" applyNumberFormat="1" applyFill="1" applyBorder="1" applyAlignment="1">
      <alignment vertical="top" wrapText="1"/>
    </xf>
    <xf numFmtId="10" fontId="5" fillId="3" borderId="23" xfId="0" applyNumberFormat="1" applyFont="1" applyFill="1" applyBorder="1" applyAlignment="1">
      <alignment wrapText="1"/>
    </xf>
    <xf numFmtId="10" fontId="0" fillId="3" borderId="10" xfId="0" applyNumberFormat="1" applyFill="1" applyBorder="1" applyAlignment="1">
      <alignment vertical="top" wrapText="1"/>
    </xf>
    <xf numFmtId="10" fontId="5" fillId="3" borderId="14" xfId="0" applyNumberFormat="1" applyFont="1" applyFill="1" applyBorder="1" applyAlignment="1">
      <alignment wrapText="1"/>
    </xf>
    <xf numFmtId="0" fontId="0" fillId="0" borderId="16" xfId="0" applyBorder="1"/>
    <xf numFmtId="0" fontId="0" fillId="0" borderId="18" xfId="0" applyBorder="1"/>
    <xf numFmtId="10" fontId="0" fillId="0" borderId="18" xfId="0" applyNumberFormat="1" applyBorder="1"/>
    <xf numFmtId="0" fontId="2" fillId="2" borderId="27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0" borderId="27" xfId="0" applyFont="1" applyBorder="1" applyAlignment="1">
      <alignment horizontal="center"/>
    </xf>
    <xf numFmtId="165" fontId="0" fillId="0" borderId="19" xfId="0" applyNumberFormat="1" applyBorder="1"/>
    <xf numFmtId="165" fontId="0" fillId="6" borderId="20" xfId="0" applyNumberFormat="1" applyFill="1" applyBorder="1"/>
    <xf numFmtId="165" fontId="0" fillId="0" borderId="18" xfId="0" applyNumberFormat="1" applyBorder="1"/>
    <xf numFmtId="165" fontId="1" fillId="0" borderId="0" xfId="0" applyNumberFormat="1" applyFont="1" applyAlignment="1">
      <alignment horizontal="center" vertical="center"/>
    </xf>
    <xf numFmtId="165" fontId="0" fillId="3" borderId="19" xfId="0" applyNumberFormat="1" applyFill="1" applyBorder="1" applyAlignment="1">
      <alignment wrapText="1"/>
    </xf>
    <xf numFmtId="165" fontId="5" fillId="3" borderId="21" xfId="0" applyNumberFormat="1" applyFont="1" applyFill="1" applyBorder="1" applyAlignment="1">
      <alignment wrapText="1"/>
    </xf>
    <xf numFmtId="165" fontId="0" fillId="6" borderId="12" xfId="0" applyNumberFormat="1" applyFill="1" applyBorder="1"/>
    <xf numFmtId="165" fontId="0" fillId="0" borderId="12" xfId="0" applyNumberFormat="1" applyBorder="1"/>
    <xf numFmtId="165" fontId="0" fillId="6" borderId="18" xfId="0" applyNumberFormat="1" applyFill="1" applyBorder="1"/>
    <xf numFmtId="165" fontId="0" fillId="0" borderId="16" xfId="0" applyNumberFormat="1" applyBorder="1"/>
    <xf numFmtId="165" fontId="0" fillId="6" borderId="16" xfId="0" applyNumberFormat="1" applyFill="1" applyBorder="1"/>
    <xf numFmtId="165" fontId="1" fillId="0" borderId="0" xfId="0" applyNumberFormat="1" applyFont="1" applyAlignment="1"/>
    <xf numFmtId="165" fontId="0" fillId="0" borderId="0" xfId="0" applyNumberFormat="1" applyBorder="1" applyAlignment="1"/>
    <xf numFmtId="165" fontId="0" fillId="0" borderId="20" xfId="0" applyNumberFormat="1" applyBorder="1"/>
    <xf numFmtId="165" fontId="0" fillId="0" borderId="21" xfId="0" applyNumberFormat="1" applyBorder="1"/>
    <xf numFmtId="165" fontId="13" fillId="0" borderId="0" xfId="0" applyNumberFormat="1" applyFont="1" applyAlignment="1"/>
    <xf numFmtId="165" fontId="13" fillId="0" borderId="0" xfId="0" applyNumberFormat="1" applyFont="1" applyAlignment="1">
      <alignment horizontal="left"/>
    </xf>
    <xf numFmtId="0" fontId="2" fillId="0" borderId="35" xfId="0" applyFont="1" applyBorder="1"/>
    <xf numFmtId="0" fontId="2" fillId="0" borderId="9" xfId="0" applyFont="1" applyBorder="1"/>
    <xf numFmtId="0" fontId="2" fillId="6" borderId="36" xfId="0" applyFont="1" applyFill="1" applyBorder="1"/>
    <xf numFmtId="0" fontId="2" fillId="6" borderId="23" xfId="0" applyFont="1" applyFill="1" applyBorder="1"/>
    <xf numFmtId="0" fontId="2" fillId="0" borderId="37" xfId="0" applyFont="1" applyBorder="1"/>
    <xf numFmtId="0" fontId="2" fillId="0" borderId="29" xfId="0" applyFont="1" applyBorder="1"/>
    <xf numFmtId="0" fontId="2" fillId="0" borderId="36" xfId="0" applyFont="1" applyBorder="1"/>
    <xf numFmtId="0" fontId="2" fillId="0" borderId="23" xfId="0" applyFont="1" applyBorder="1"/>
    <xf numFmtId="0" fontId="2" fillId="6" borderId="37" xfId="0" applyFont="1" applyFill="1" applyBorder="1"/>
    <xf numFmtId="0" fontId="2" fillId="6" borderId="29" xfId="0" applyFont="1" applyFill="1" applyBorder="1"/>
    <xf numFmtId="165" fontId="2" fillId="2" borderId="5" xfId="0" applyNumberFormat="1" applyFont="1" applyFill="1" applyBorder="1" applyAlignment="1">
      <alignment horizontal="center" wrapText="1"/>
    </xf>
    <xf numFmtId="165" fontId="12" fillId="2" borderId="0" xfId="0" applyNumberFormat="1" applyFont="1" applyFill="1" applyBorder="1" applyAlignment="1">
      <alignment horizontal="center" wrapText="1"/>
    </xf>
    <xf numFmtId="165" fontId="2" fillId="6" borderId="1" xfId="0" applyNumberFormat="1" applyFont="1" applyFill="1" applyBorder="1"/>
    <xf numFmtId="165" fontId="0" fillId="0" borderId="0" xfId="0" applyNumberFormat="1" applyFont="1"/>
    <xf numFmtId="165" fontId="14" fillId="0" borderId="0" xfId="0" applyNumberFormat="1" applyFont="1"/>
    <xf numFmtId="0" fontId="2" fillId="2" borderId="7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2" fontId="0" fillId="0" borderId="12" xfId="0" applyNumberFormat="1" applyBorder="1"/>
    <xf numFmtId="10" fontId="0" fillId="0" borderId="31" xfId="0" applyNumberFormat="1" applyBorder="1"/>
    <xf numFmtId="10" fontId="0" fillId="9" borderId="13" xfId="0" applyNumberFormat="1" applyFill="1" applyBorder="1"/>
    <xf numFmtId="14" fontId="2" fillId="9" borderId="20" xfId="0" applyNumberFormat="1" applyFont="1" applyFill="1" applyBorder="1"/>
    <xf numFmtId="14" fontId="2" fillId="6" borderId="16" xfId="0" applyNumberFormat="1" applyFont="1" applyFill="1" applyBorder="1"/>
    <xf numFmtId="166" fontId="2" fillId="6" borderId="37" xfId="0" applyNumberFormat="1" applyFont="1" applyFill="1" applyBorder="1"/>
    <xf numFmtId="2" fontId="2" fillId="6" borderId="37" xfId="0" applyNumberFormat="1" applyFont="1" applyFill="1" applyBorder="1"/>
    <xf numFmtId="167" fontId="2" fillId="6" borderId="37" xfId="0" applyNumberFormat="1" applyFont="1" applyFill="1" applyBorder="1"/>
    <xf numFmtId="14" fontId="2" fillId="6" borderId="19" xfId="0" applyNumberFormat="1" applyFont="1" applyFill="1" applyBorder="1"/>
    <xf numFmtId="166" fontId="2" fillId="6" borderId="3" xfId="0" applyNumberFormat="1" applyFont="1" applyFill="1" applyBorder="1"/>
    <xf numFmtId="0" fontId="2" fillId="6" borderId="10" xfId="0" applyFont="1" applyFill="1" applyBorder="1"/>
    <xf numFmtId="2" fontId="2" fillId="6" borderId="3" xfId="0" applyNumberFormat="1" applyFont="1" applyFill="1" applyBorder="1"/>
    <xf numFmtId="2" fontId="2" fillId="6" borderId="5" xfId="0" applyNumberFormat="1" applyFont="1" applyFill="1" applyBorder="1"/>
    <xf numFmtId="166" fontId="2" fillId="6" borderId="36" xfId="0" applyNumberFormat="1" applyFont="1" applyFill="1" applyBorder="1"/>
    <xf numFmtId="2" fontId="2" fillId="6" borderId="36" xfId="0" applyNumberFormat="1" applyFont="1" applyFill="1" applyBorder="1"/>
    <xf numFmtId="167" fontId="2" fillId="6" borderId="36" xfId="0" applyNumberFormat="1" applyFont="1" applyFill="1" applyBorder="1"/>
    <xf numFmtId="2" fontId="2" fillId="3" borderId="4" xfId="0" applyNumberFormat="1" applyFont="1" applyFill="1" applyBorder="1" applyAlignment="1">
      <alignment horizontal="center" wrapText="1"/>
    </xf>
    <xf numFmtId="166" fontId="2" fillId="0" borderId="27" xfId="0" applyNumberFormat="1" applyFont="1" applyBorder="1"/>
    <xf numFmtId="2" fontId="8" fillId="3" borderId="22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4" xfId="0" applyBorder="1"/>
    <xf numFmtId="165" fontId="0" fillId="6" borderId="22" xfId="0" applyNumberFormat="1" applyFill="1" applyBorder="1"/>
    <xf numFmtId="165" fontId="0" fillId="9" borderId="41" xfId="0" applyNumberFormat="1" applyFill="1" applyBorder="1"/>
    <xf numFmtId="165" fontId="0" fillId="9" borderId="22" xfId="0" applyNumberFormat="1" applyFill="1" applyBorder="1"/>
    <xf numFmtId="165" fontId="0" fillId="6" borderId="41" xfId="0" applyNumberFormat="1" applyFill="1" applyBorder="1"/>
    <xf numFmtId="2" fontId="0" fillId="0" borderId="3" xfId="0" applyNumberFormat="1" applyBorder="1"/>
    <xf numFmtId="2" fontId="0" fillId="6" borderId="12" xfId="0" applyNumberFormat="1" applyFill="1" applyBorder="1"/>
    <xf numFmtId="2" fontId="0" fillId="6" borderId="25" xfId="0" applyNumberFormat="1" applyFill="1" applyBorder="1"/>
    <xf numFmtId="2" fontId="0" fillId="6" borderId="16" xfId="0" applyNumberFormat="1" applyFill="1" applyBorder="1"/>
    <xf numFmtId="10" fontId="0" fillId="0" borderId="9" xfId="0" applyNumberFormat="1" applyBorder="1"/>
    <xf numFmtId="10" fontId="0" fillId="6" borderId="39" xfId="0" applyNumberFormat="1" applyFill="1" applyBorder="1"/>
    <xf numFmtId="0" fontId="2" fillId="9" borderId="31" xfId="0" applyFont="1" applyFill="1" applyBorder="1"/>
    <xf numFmtId="0" fontId="2" fillId="9" borderId="20" xfId="0" applyFont="1" applyFill="1" applyBorder="1"/>
    <xf numFmtId="165" fontId="0" fillId="9" borderId="20" xfId="0" applyNumberFormat="1" applyFill="1" applyBorder="1"/>
    <xf numFmtId="10" fontId="0" fillId="9" borderId="20" xfId="0" applyNumberFormat="1" applyFill="1" applyBorder="1"/>
    <xf numFmtId="0" fontId="2" fillId="9" borderId="33" xfId="0" applyFont="1" applyFill="1" applyBorder="1"/>
    <xf numFmtId="0" fontId="2" fillId="9" borderId="32" xfId="0" applyFont="1" applyFill="1" applyBorder="1"/>
    <xf numFmtId="165" fontId="1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 vertical="top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4" xfId="0" applyNumberFormat="1" applyFont="1" applyFill="1" applyBorder="1" applyAlignment="1">
      <alignment horizontal="center" wrapText="1"/>
    </xf>
    <xf numFmtId="165" fontId="2" fillId="6" borderId="3" xfId="0" applyNumberFormat="1" applyFont="1" applyFill="1" applyBorder="1" applyAlignment="1"/>
    <xf numFmtId="165" fontId="2" fillId="6" borderId="10" xfId="0" applyNumberFormat="1" applyFont="1" applyFill="1" applyBorder="1"/>
    <xf numFmtId="165" fontId="2" fillId="6" borderId="37" xfId="0" applyNumberFormat="1" applyFont="1" applyFill="1" applyBorder="1" applyAlignment="1"/>
    <xf numFmtId="165" fontId="2" fillId="0" borderId="36" xfId="0" applyNumberFormat="1" applyFont="1" applyBorder="1" applyAlignment="1"/>
    <xf numFmtId="165" fontId="2" fillId="6" borderId="36" xfId="0" applyNumberFormat="1" applyFont="1" applyFill="1" applyBorder="1" applyAlignment="1"/>
    <xf numFmtId="166" fontId="2" fillId="0" borderId="36" xfId="0" applyNumberFormat="1" applyFont="1" applyBorder="1"/>
    <xf numFmtId="166" fontId="2" fillId="0" borderId="36" xfId="0" applyNumberFormat="1" applyFont="1" applyFill="1" applyBorder="1"/>
    <xf numFmtId="166" fontId="2" fillId="9" borderId="37" xfId="0" applyNumberFormat="1" applyFont="1" applyFill="1" applyBorder="1"/>
    <xf numFmtId="167" fontId="2" fillId="9" borderId="37" xfId="0" applyNumberFormat="1" applyFont="1" applyFill="1" applyBorder="1"/>
    <xf numFmtId="166" fontId="2" fillId="9" borderId="16" xfId="0" applyNumberFormat="1" applyFont="1" applyFill="1" applyBorder="1"/>
    <xf numFmtId="2" fontId="2" fillId="9" borderId="37" xfId="0" applyNumberFormat="1" applyFont="1" applyFill="1" applyBorder="1"/>
    <xf numFmtId="165" fontId="2" fillId="9" borderId="16" xfId="0" applyNumberFormat="1" applyFont="1" applyFill="1" applyBorder="1" applyAlignment="1"/>
    <xf numFmtId="165" fontId="2" fillId="9" borderId="32" xfId="0" applyNumberFormat="1" applyFont="1" applyFill="1" applyBorder="1"/>
    <xf numFmtId="2" fontId="0" fillId="0" borderId="36" xfId="0" applyNumberFormat="1" applyFill="1" applyBorder="1"/>
    <xf numFmtId="10" fontId="0" fillId="0" borderId="23" xfId="0" applyNumberFormat="1" applyFill="1" applyBorder="1"/>
    <xf numFmtId="2" fontId="0" fillId="0" borderId="42" xfId="0" applyNumberFormat="1" applyFill="1" applyBorder="1"/>
    <xf numFmtId="10" fontId="0" fillId="0" borderId="11" xfId="0" applyNumberFormat="1" applyFill="1" applyBorder="1"/>
    <xf numFmtId="165" fontId="0" fillId="0" borderId="27" xfId="0" applyNumberFormat="1" applyBorder="1"/>
    <xf numFmtId="0" fontId="0" fillId="0" borderId="24" xfId="0" applyFill="1" applyBorder="1"/>
    <xf numFmtId="0" fontId="0" fillId="0" borderId="24" xfId="0" applyBorder="1"/>
    <xf numFmtId="0" fontId="0" fillId="0" borderId="28" xfId="0" applyFill="1" applyBorder="1"/>
    <xf numFmtId="10" fontId="0" fillId="0" borderId="31" xfId="0" applyNumberFormat="1" applyFill="1" applyBorder="1"/>
    <xf numFmtId="10" fontId="0" fillId="0" borderId="14" xfId="0" applyNumberFormat="1" applyFill="1" applyBorder="1"/>
    <xf numFmtId="14" fontId="0" fillId="0" borderId="0" xfId="0" applyNumberFormat="1"/>
    <xf numFmtId="166" fontId="2" fillId="9" borderId="40" xfId="0" applyNumberFormat="1" applyFont="1" applyFill="1" applyBorder="1"/>
    <xf numFmtId="2" fontId="2" fillId="9" borderId="40" xfId="0" applyNumberFormat="1" applyFont="1" applyFill="1" applyBorder="1"/>
    <xf numFmtId="167" fontId="2" fillId="9" borderId="40" xfId="0" applyNumberFormat="1" applyFont="1" applyFill="1" applyBorder="1"/>
    <xf numFmtId="165" fontId="2" fillId="9" borderId="40" xfId="0" applyNumberFormat="1" applyFont="1" applyFill="1" applyBorder="1" applyAlignment="1"/>
    <xf numFmtId="165" fontId="2" fillId="9" borderId="38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6" fontId="2" fillId="6" borderId="7" xfId="0" applyNumberFormat="1" applyFont="1" applyFill="1" applyBorder="1" applyAlignment="1">
      <alignment horizontal="center"/>
    </xf>
    <xf numFmtId="166" fontId="2" fillId="6" borderId="1" xfId="0" applyNumberFormat="1" applyFont="1" applyFill="1" applyBorder="1" applyAlignment="1">
      <alignment horizontal="center"/>
    </xf>
    <xf numFmtId="166" fontId="2" fillId="6" borderId="25" xfId="0" applyNumberFormat="1" applyFont="1" applyFill="1" applyBorder="1" applyAlignment="1">
      <alignment horizontal="center"/>
    </xf>
    <xf numFmtId="166" fontId="2" fillId="6" borderId="34" xfId="0" applyNumberFormat="1" applyFont="1" applyFill="1" applyBorder="1" applyAlignment="1">
      <alignment horizontal="center"/>
    </xf>
    <xf numFmtId="166" fontId="2" fillId="0" borderId="16" xfId="0" applyNumberFormat="1" applyFont="1" applyBorder="1" applyAlignment="1">
      <alignment horizontal="center"/>
    </xf>
    <xf numFmtId="166" fontId="2" fillId="0" borderId="15" xfId="0" applyNumberFormat="1" applyFont="1" applyBorder="1" applyAlignment="1">
      <alignment horizontal="center"/>
    </xf>
    <xf numFmtId="166" fontId="2" fillId="0" borderId="12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  <xf numFmtId="165" fontId="2" fillId="3" borderId="5" xfId="0" applyNumberFormat="1" applyFont="1" applyFill="1" applyBorder="1" applyAlignment="1">
      <alignment horizontal="center" wrapText="1"/>
    </xf>
    <xf numFmtId="165" fontId="2" fillId="3" borderId="6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selection activeCell="T22" sqref="T22"/>
    </sheetView>
  </sheetViews>
  <sheetFormatPr defaultRowHeight="15" x14ac:dyDescent="0.25"/>
  <cols>
    <col min="1" max="2" width="10.140625" customWidth="1"/>
    <col min="3" max="5" width="6.7109375" customWidth="1"/>
    <col min="6" max="7" width="6" customWidth="1"/>
    <col min="8" max="8" width="9" bestFit="1" customWidth="1"/>
    <col min="9" max="12" width="6" customWidth="1"/>
    <col min="13" max="13" width="5.85546875" style="254" customWidth="1"/>
    <col min="14" max="19" width="4.42578125" customWidth="1"/>
    <col min="20" max="20" width="5.7109375" customWidth="1"/>
  </cols>
  <sheetData>
    <row r="1" spans="1:21" ht="23.25" x14ac:dyDescent="0.35">
      <c r="C1" s="440" t="s">
        <v>14</v>
      </c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</row>
    <row r="2" spans="1:21" x14ac:dyDescent="0.25">
      <c r="C2" s="438" t="s">
        <v>102</v>
      </c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39"/>
    </row>
    <row r="3" spans="1:21" ht="18.75" x14ac:dyDescent="0.3">
      <c r="C3" s="444" t="s">
        <v>87</v>
      </c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</row>
    <row r="4" spans="1:21" ht="19.5" thickBot="1" x14ac:dyDescent="0.35">
      <c r="C4" s="444" t="s">
        <v>88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</row>
    <row r="5" spans="1:21" ht="26.25" x14ac:dyDescent="0.25">
      <c r="A5" s="190" t="s">
        <v>79</v>
      </c>
      <c r="B5" s="38" t="s">
        <v>0</v>
      </c>
      <c r="C5" s="441" t="s">
        <v>15</v>
      </c>
      <c r="D5" s="442"/>
      <c r="E5" s="7" t="s">
        <v>32</v>
      </c>
      <c r="F5" s="8" t="s">
        <v>4</v>
      </c>
      <c r="G5" s="8" t="s">
        <v>31</v>
      </c>
      <c r="H5" s="329" t="s">
        <v>89</v>
      </c>
      <c r="I5" s="8" t="s">
        <v>3</v>
      </c>
      <c r="J5" s="8" t="s">
        <v>30</v>
      </c>
      <c r="K5" s="8" t="s">
        <v>7</v>
      </c>
      <c r="L5" s="8" t="s">
        <v>49</v>
      </c>
      <c r="M5" s="359" t="s">
        <v>50</v>
      </c>
      <c r="N5" s="441" t="s">
        <v>72</v>
      </c>
      <c r="O5" s="443"/>
      <c r="P5" s="442"/>
      <c r="Q5" s="441" t="s">
        <v>71</v>
      </c>
      <c r="R5" s="443"/>
      <c r="S5" s="442"/>
      <c r="T5" s="9" t="s">
        <v>9</v>
      </c>
    </row>
    <row r="6" spans="1:21" ht="27" thickBot="1" x14ac:dyDescent="0.3">
      <c r="A6" s="174"/>
      <c r="B6" s="197" t="s">
        <v>76</v>
      </c>
      <c r="C6" s="21" t="s">
        <v>16</v>
      </c>
      <c r="D6" s="125" t="s">
        <v>10</v>
      </c>
      <c r="E6" s="127" t="s">
        <v>45</v>
      </c>
      <c r="F6" s="68"/>
      <c r="G6" s="68"/>
      <c r="H6" s="330"/>
      <c r="I6" s="68"/>
      <c r="J6" s="68"/>
      <c r="K6" s="68"/>
      <c r="L6" s="68"/>
      <c r="M6" s="360" t="s">
        <v>68</v>
      </c>
      <c r="N6" s="364" t="s">
        <v>11</v>
      </c>
      <c r="O6" s="330" t="s">
        <v>12</v>
      </c>
      <c r="P6" s="365" t="s">
        <v>13</v>
      </c>
      <c r="Q6" s="364" t="s">
        <v>11</v>
      </c>
      <c r="R6" s="330" t="s">
        <v>12</v>
      </c>
      <c r="S6" s="365" t="s">
        <v>13</v>
      </c>
      <c r="T6" s="22"/>
    </row>
    <row r="7" spans="1:21" x14ac:dyDescent="0.25">
      <c r="A7" s="176" t="s">
        <v>33</v>
      </c>
      <c r="B7" s="180">
        <v>41102</v>
      </c>
      <c r="C7" s="26">
        <v>1.611</v>
      </c>
      <c r="D7" s="119">
        <v>2.64</v>
      </c>
      <c r="E7" s="71" t="e">
        <f>SUM(G7,H7,#REF!)</f>
        <v>#REF!</v>
      </c>
      <c r="F7" s="23">
        <v>45</v>
      </c>
      <c r="G7" s="77"/>
      <c r="H7" s="331" t="s">
        <v>90</v>
      </c>
      <c r="I7" s="26">
        <v>32</v>
      </c>
      <c r="J7" s="77"/>
      <c r="K7" s="26">
        <v>6.1</v>
      </c>
      <c r="L7" s="81"/>
      <c r="M7" s="265">
        <v>3.5</v>
      </c>
      <c r="N7" s="112" t="s">
        <v>92</v>
      </c>
      <c r="O7" s="130" t="s">
        <v>92</v>
      </c>
      <c r="P7" s="135" t="s">
        <v>92</v>
      </c>
      <c r="Q7" s="112" t="s">
        <v>92</v>
      </c>
      <c r="R7" s="130" t="s">
        <v>92</v>
      </c>
      <c r="S7" s="135" t="s">
        <v>92</v>
      </c>
      <c r="T7" s="34">
        <v>204</v>
      </c>
      <c r="U7" s="49" t="s">
        <v>28</v>
      </c>
    </row>
    <row r="8" spans="1:21" x14ac:dyDescent="0.25">
      <c r="A8" s="187" t="s">
        <v>34</v>
      </c>
      <c r="B8" s="181">
        <v>41246</v>
      </c>
      <c r="C8" s="85">
        <v>4.3780000000000001</v>
      </c>
      <c r="D8" s="124">
        <v>8.5500000000000007</v>
      </c>
      <c r="E8" s="66"/>
      <c r="F8" s="84">
        <v>22</v>
      </c>
      <c r="G8" s="69"/>
      <c r="H8" s="385">
        <v>1.6</v>
      </c>
      <c r="I8" s="85">
        <v>12</v>
      </c>
      <c r="J8" s="69"/>
      <c r="K8" s="85">
        <v>2.6</v>
      </c>
      <c r="L8" s="82"/>
      <c r="M8" s="269">
        <v>2</v>
      </c>
      <c r="N8" s="112" t="s">
        <v>92</v>
      </c>
      <c r="O8" s="130" t="s">
        <v>92</v>
      </c>
      <c r="P8" s="130" t="s">
        <v>92</v>
      </c>
      <c r="Q8" s="130" t="s">
        <v>92</v>
      </c>
      <c r="R8" s="130" t="s">
        <v>92</v>
      </c>
      <c r="S8" s="130" t="s">
        <v>92</v>
      </c>
      <c r="T8" s="88">
        <v>243</v>
      </c>
      <c r="U8" s="49" t="s">
        <v>29</v>
      </c>
    </row>
    <row r="9" spans="1:21" x14ac:dyDescent="0.25">
      <c r="A9" s="188" t="s">
        <v>35</v>
      </c>
      <c r="B9" s="182"/>
      <c r="C9" s="111"/>
      <c r="D9" s="126"/>
      <c r="E9" s="109" t="e">
        <f>SUM(G9,H9,#REF!)</f>
        <v>#REF!</v>
      </c>
      <c r="F9" s="108"/>
      <c r="G9" s="110"/>
      <c r="H9" s="386"/>
      <c r="I9" s="111"/>
      <c r="J9" s="110"/>
      <c r="K9" s="111"/>
      <c r="L9" s="169"/>
      <c r="M9" s="311"/>
      <c r="N9" s="112"/>
      <c r="O9" s="130"/>
      <c r="P9" s="135"/>
      <c r="Q9" s="112"/>
      <c r="R9" s="130"/>
      <c r="S9" s="135"/>
      <c r="T9" s="113"/>
      <c r="U9" s="49" t="s">
        <v>99</v>
      </c>
    </row>
    <row r="10" spans="1:21" x14ac:dyDescent="0.25">
      <c r="A10" s="177" t="s">
        <v>36</v>
      </c>
      <c r="B10" s="183"/>
      <c r="C10" s="52"/>
      <c r="D10" s="120"/>
      <c r="E10" s="66"/>
      <c r="F10" s="59"/>
      <c r="G10" s="69"/>
      <c r="H10" s="52"/>
      <c r="I10" s="52"/>
      <c r="J10" s="69"/>
      <c r="K10" s="52"/>
      <c r="L10" s="82"/>
      <c r="M10" s="266"/>
      <c r="N10" s="53"/>
      <c r="O10" s="131"/>
      <c r="P10" s="136"/>
      <c r="Q10" s="53"/>
      <c r="R10" s="131"/>
      <c r="S10" s="136"/>
      <c r="T10" s="60"/>
      <c r="U10" s="49" t="s">
        <v>28</v>
      </c>
    </row>
    <row r="11" spans="1:21" ht="15.75" thickBot="1" x14ac:dyDescent="0.3">
      <c r="A11" s="179" t="s">
        <v>37</v>
      </c>
      <c r="B11" s="184"/>
      <c r="C11" s="63"/>
      <c r="D11" s="123"/>
      <c r="E11" s="67"/>
      <c r="F11" s="62"/>
      <c r="G11" s="78"/>
      <c r="H11" s="63"/>
      <c r="I11" s="63"/>
      <c r="J11" s="78"/>
      <c r="K11" s="63"/>
      <c r="L11" s="83"/>
      <c r="M11" s="361"/>
      <c r="N11" s="65"/>
      <c r="O11" s="132"/>
      <c r="P11" s="137"/>
      <c r="Q11" s="65"/>
      <c r="R11" s="132"/>
      <c r="S11" s="137"/>
      <c r="T11" s="64"/>
      <c r="U11" s="57" t="s">
        <v>101</v>
      </c>
    </row>
    <row r="12" spans="1:21" x14ac:dyDescent="0.25">
      <c r="A12" s="187" t="s">
        <v>93</v>
      </c>
    </row>
    <row r="13" spans="1:21" s="18" customFormat="1" x14ac:dyDescent="0.25">
      <c r="C13" s="437" t="s">
        <v>48</v>
      </c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</row>
    <row r="14" spans="1:21" s="18" customFormat="1" x14ac:dyDescent="0.25">
      <c r="C14" s="437" t="s">
        <v>24</v>
      </c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</row>
    <row r="15" spans="1:21" s="18" customFormat="1" x14ac:dyDescent="0.25">
      <c r="C15" s="167" t="s">
        <v>70</v>
      </c>
      <c r="M15" s="362"/>
    </row>
    <row r="16" spans="1:21" x14ac:dyDescent="0.25">
      <c r="C16" s="189" t="s">
        <v>77</v>
      </c>
      <c r="D16" s="189"/>
      <c r="E16" s="189"/>
      <c r="F16" s="189"/>
      <c r="G16" s="189"/>
      <c r="H16" s="189"/>
      <c r="I16" s="189"/>
      <c r="J16" s="189"/>
      <c r="K16" s="189"/>
      <c r="L16" s="189"/>
      <c r="M16" s="363"/>
    </row>
    <row r="17" spans="3:15" ht="15.75" thickBot="1" x14ac:dyDescent="0.3"/>
    <row r="18" spans="3:15" x14ac:dyDescent="0.25">
      <c r="C18" s="154" t="s">
        <v>63</v>
      </c>
      <c r="D18" s="155"/>
      <c r="E18" s="155"/>
      <c r="F18" s="155"/>
      <c r="G18" s="155"/>
      <c r="H18" s="156"/>
    </row>
    <row r="19" spans="3:15" x14ac:dyDescent="0.25">
      <c r="C19" s="157" t="s">
        <v>6</v>
      </c>
      <c r="D19" s="158" t="s">
        <v>51</v>
      </c>
      <c r="E19" s="158"/>
      <c r="F19" s="158"/>
      <c r="G19" s="158"/>
      <c r="H19" s="159"/>
    </row>
    <row r="20" spans="3:15" x14ac:dyDescent="0.25">
      <c r="C20" s="157" t="s">
        <v>4</v>
      </c>
      <c r="D20" s="158" t="s">
        <v>52</v>
      </c>
      <c r="E20" s="158"/>
      <c r="F20" s="158"/>
      <c r="G20" s="158"/>
      <c r="H20" s="159"/>
    </row>
    <row r="21" spans="3:15" x14ac:dyDescent="0.25">
      <c r="C21" s="157" t="s">
        <v>5</v>
      </c>
      <c r="D21" s="158" t="s">
        <v>60</v>
      </c>
      <c r="E21" s="158"/>
      <c r="F21" s="158"/>
      <c r="G21" s="158"/>
      <c r="H21" s="159"/>
    </row>
    <row r="22" spans="3:15" x14ac:dyDescent="0.25">
      <c r="C22" s="157" t="s">
        <v>61</v>
      </c>
      <c r="D22" s="158" t="s">
        <v>62</v>
      </c>
      <c r="E22" s="158"/>
      <c r="F22" s="158"/>
      <c r="G22" s="158"/>
      <c r="H22" s="159"/>
    </row>
    <row r="23" spans="3:15" x14ac:dyDescent="0.25">
      <c r="C23" s="157" t="s">
        <v>1</v>
      </c>
      <c r="D23" s="158" t="s">
        <v>53</v>
      </c>
      <c r="E23" s="158"/>
      <c r="F23" s="158"/>
      <c r="G23" s="158"/>
      <c r="H23" s="159"/>
    </row>
    <row r="24" spans="3:15" x14ac:dyDescent="0.25">
      <c r="C24" s="157" t="s">
        <v>2</v>
      </c>
      <c r="D24" s="158" t="s">
        <v>54</v>
      </c>
      <c r="E24" s="158"/>
      <c r="F24" s="158"/>
      <c r="G24" s="158"/>
      <c r="H24" s="159"/>
    </row>
    <row r="25" spans="3:15" x14ac:dyDescent="0.25">
      <c r="C25" s="157" t="s">
        <v>7</v>
      </c>
      <c r="D25" s="158" t="s">
        <v>55</v>
      </c>
      <c r="E25" s="158"/>
      <c r="F25" s="158"/>
      <c r="G25" s="158"/>
      <c r="H25" s="159"/>
    </row>
    <row r="26" spans="3:15" x14ac:dyDescent="0.25">
      <c r="C26" s="157" t="s">
        <v>56</v>
      </c>
      <c r="D26" s="158" t="s">
        <v>57</v>
      </c>
      <c r="E26" s="158"/>
      <c r="F26" s="158"/>
      <c r="G26" s="158"/>
      <c r="H26" s="159"/>
    </row>
    <row r="27" spans="3:15" x14ac:dyDescent="0.25">
      <c r="C27" s="157" t="s">
        <v>50</v>
      </c>
      <c r="D27" s="158" t="s">
        <v>58</v>
      </c>
      <c r="E27" s="158"/>
      <c r="F27" s="158"/>
      <c r="G27" s="158"/>
      <c r="H27" s="159"/>
    </row>
    <row r="28" spans="3:15" ht="15.75" thickBot="1" x14ac:dyDescent="0.3">
      <c r="C28" s="160" t="s">
        <v>9</v>
      </c>
      <c r="D28" s="161" t="s">
        <v>59</v>
      </c>
      <c r="E28" s="161"/>
      <c r="F28" s="161"/>
      <c r="G28" s="161"/>
      <c r="H28" s="162"/>
    </row>
    <row r="30" spans="3:15" x14ac:dyDescent="0.25">
      <c r="O30" t="s">
        <v>78</v>
      </c>
    </row>
  </sheetData>
  <mergeCells count="9">
    <mergeCell ref="C13:T13"/>
    <mergeCell ref="C14:T14"/>
    <mergeCell ref="C2:T2"/>
    <mergeCell ref="C1:T1"/>
    <mergeCell ref="C5:D5"/>
    <mergeCell ref="N5:P5"/>
    <mergeCell ref="Q5:S5"/>
    <mergeCell ref="C3:P3"/>
    <mergeCell ref="C4:P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P7" sqref="P7"/>
    </sheetView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7.140625" bestFit="1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445" t="s">
        <v>17</v>
      </c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165"/>
    </row>
    <row r="2" spans="1:17" ht="18.75" x14ac:dyDescent="0.3">
      <c r="C2" s="444" t="s">
        <v>87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</row>
    <row r="3" spans="1:17" ht="19.5" thickBot="1" x14ac:dyDescent="0.35">
      <c r="C3" s="444" t="s">
        <v>88</v>
      </c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</row>
    <row r="4" spans="1:17" ht="26.25" x14ac:dyDescent="0.25">
      <c r="A4" s="190" t="s">
        <v>79</v>
      </c>
      <c r="B4" s="38" t="s">
        <v>0</v>
      </c>
      <c r="C4" s="441" t="s">
        <v>15</v>
      </c>
      <c r="D4" s="442"/>
      <c r="E4" s="7" t="s">
        <v>6</v>
      </c>
      <c r="F4" s="8" t="s">
        <v>4</v>
      </c>
      <c r="G4" s="8" t="s">
        <v>22</v>
      </c>
      <c r="H4" s="447" t="s">
        <v>91</v>
      </c>
      <c r="I4" s="448"/>
      <c r="J4" s="8" t="s">
        <v>3</v>
      </c>
      <c r="K4" s="8" t="s">
        <v>23</v>
      </c>
      <c r="L4" s="8" t="s">
        <v>7</v>
      </c>
      <c r="M4" s="8" t="s">
        <v>56</v>
      </c>
      <c r="N4" s="150" t="s">
        <v>50</v>
      </c>
      <c r="O4" s="38" t="s">
        <v>9</v>
      </c>
    </row>
    <row r="5" spans="1:17" ht="27" thickBot="1" x14ac:dyDescent="0.3">
      <c r="A5" s="174" t="s">
        <v>76</v>
      </c>
      <c r="B5" s="197" t="s">
        <v>76</v>
      </c>
      <c r="C5" s="21" t="s">
        <v>16</v>
      </c>
      <c r="D5" s="125" t="s">
        <v>10</v>
      </c>
      <c r="E5" s="79"/>
      <c r="F5" s="68"/>
      <c r="G5" s="68"/>
      <c r="H5" s="68"/>
      <c r="I5" s="68"/>
      <c r="J5" s="68"/>
      <c r="K5" s="68"/>
      <c r="L5" s="68"/>
      <c r="M5" s="68"/>
      <c r="N5" s="80" t="s">
        <v>103</v>
      </c>
      <c r="O5" s="39"/>
    </row>
    <row r="6" spans="1:17" x14ac:dyDescent="0.25">
      <c r="A6" s="176" t="s">
        <v>33</v>
      </c>
      <c r="B6" s="180">
        <v>41102</v>
      </c>
      <c r="C6" s="26">
        <f>'Inf Conc.'!C7</f>
        <v>1.611</v>
      </c>
      <c r="D6" s="119">
        <f>'Inf Conc.'!D7</f>
        <v>2.64</v>
      </c>
      <c r="E6" s="27" t="e">
        <f>'Inf Conc.'!E7*C6*3.78</f>
        <v>#REF!</v>
      </c>
      <c r="F6" s="34">
        <f>'Inf Conc.'!F7*C6*3.78</f>
        <v>274.03109999999998</v>
      </c>
      <c r="G6" s="102">
        <f>'Inf Conc.'!G7*C6*3.78</f>
        <v>0</v>
      </c>
      <c r="H6" s="457">
        <f>C6*0.054*3.78</f>
        <v>0.32883731999999999</v>
      </c>
      <c r="I6" s="458"/>
      <c r="J6" s="232">
        <f>'Inf Conc.'!I7*C6*3.78</f>
        <v>194.86655999999999</v>
      </c>
      <c r="K6" s="102">
        <f>'Inf Conc.'!J7*C6*3.78</f>
        <v>0</v>
      </c>
      <c r="L6" s="232">
        <f>'Inf Conc.'!K7*C6*3.78</f>
        <v>37.146437999999996</v>
      </c>
      <c r="M6" s="105">
        <f>'Inf Conc.'!L7*C6*3.78</f>
        <v>0</v>
      </c>
      <c r="N6" s="232">
        <f>'Inf Conc.'!M7*C6*3.78</f>
        <v>21.313529999999997</v>
      </c>
      <c r="O6" s="237">
        <f>'Inf Conc.'!T7*C6*3.78</f>
        <v>1242.27432</v>
      </c>
      <c r="P6" s="49" t="s">
        <v>28</v>
      </c>
    </row>
    <row r="7" spans="1:17" x14ac:dyDescent="0.25">
      <c r="A7" s="187" t="s">
        <v>34</v>
      </c>
      <c r="B7" s="181">
        <v>41246</v>
      </c>
      <c r="C7" s="3">
        <f>'Inf Conc.'!C8</f>
        <v>4.3780000000000001</v>
      </c>
      <c r="D7" s="121">
        <f>'Inf Conc.'!D8</f>
        <v>8.5500000000000007</v>
      </c>
      <c r="E7" s="29"/>
      <c r="F7" s="35">
        <f>'Inf Conc.'!F8*C7*3.78</f>
        <v>364.07447999999999</v>
      </c>
      <c r="G7" s="103"/>
      <c r="H7" s="455">
        <f>'Inf Conc.'!H8*C7*3.78</f>
        <v>26.478144</v>
      </c>
      <c r="I7" s="456"/>
      <c r="J7" s="233">
        <f>'Inf Conc.'!I8*C7*3.78</f>
        <v>198.58607999999998</v>
      </c>
      <c r="K7" s="103"/>
      <c r="L7" s="233">
        <f>'Inf Conc.'!K8*C7*3.78</f>
        <v>43.026984000000006</v>
      </c>
      <c r="M7" s="106"/>
      <c r="N7" s="233">
        <f>'Inf Conc.'!M8*C7*3.78</f>
        <v>33.097679999999997</v>
      </c>
      <c r="O7" s="238">
        <f>'Inf Conc.'!T8*C7*3.78</f>
        <v>4021.3681200000001</v>
      </c>
      <c r="P7" s="49" t="s">
        <v>29</v>
      </c>
    </row>
    <row r="8" spans="1:17" x14ac:dyDescent="0.25">
      <c r="A8" s="188" t="s">
        <v>35</v>
      </c>
      <c r="B8" s="182"/>
      <c r="C8" s="111">
        <f>'Inf Conc.'!C9</f>
        <v>0</v>
      </c>
      <c r="D8" s="126">
        <f>'Inf Conc.'!D9</f>
        <v>0</v>
      </c>
      <c r="E8" s="115"/>
      <c r="F8" s="113">
        <f>'Inf Conc.'!F9*C8*3.78</f>
        <v>0</v>
      </c>
      <c r="G8" s="116"/>
      <c r="H8" s="453">
        <f>'Inf Conc.'!H9*C8*3.78</f>
        <v>0</v>
      </c>
      <c r="I8" s="454"/>
      <c r="J8" s="234">
        <f>'Inf Conc.'!I9*C8*3.78</f>
        <v>0</v>
      </c>
      <c r="K8" s="116"/>
      <c r="L8" s="234">
        <f>'Inf Conc.'!K9*C8*3.78</f>
        <v>0</v>
      </c>
      <c r="M8" s="117"/>
      <c r="N8" s="234">
        <f>'Inf Conc.'!M9*C8*3.78</f>
        <v>0</v>
      </c>
      <c r="O8" s="239">
        <f>'Inf Conc.'!T9*C8*3.78</f>
        <v>0</v>
      </c>
      <c r="P8" s="49" t="s">
        <v>99</v>
      </c>
    </row>
    <row r="9" spans="1:17" x14ac:dyDescent="0.25">
      <c r="A9" s="177" t="s">
        <v>36</v>
      </c>
      <c r="B9" s="183"/>
      <c r="C9" s="52">
        <f>'Inf Conc.'!C10</f>
        <v>0</v>
      </c>
      <c r="D9" s="120">
        <f>'Inf Conc.'!D10</f>
        <v>0</v>
      </c>
      <c r="E9" s="29" t="e">
        <f>'Inf Conc.'!E9*C9*3.78</f>
        <v>#REF!</v>
      </c>
      <c r="F9" s="60">
        <f>'Inf Conc.'!F10*C9*3.78</f>
        <v>0</v>
      </c>
      <c r="G9" s="103">
        <f>'Inf Conc.'!G9*C9*3.78</f>
        <v>0</v>
      </c>
      <c r="H9" s="451">
        <f>'Inf Conc.'!H10*C9*3.78</f>
        <v>0</v>
      </c>
      <c r="I9" s="452"/>
      <c r="J9" s="235">
        <f>'Inf Conc.'!I10*C9*3.78</f>
        <v>0</v>
      </c>
      <c r="K9" s="103">
        <f>'Inf Conc.'!J9*C9*3.78</f>
        <v>0</v>
      </c>
      <c r="L9" s="235">
        <f>'Inf Conc.'!K10*C9*3.78</f>
        <v>0</v>
      </c>
      <c r="M9" s="106">
        <f>'Inf Conc.'!L9*C9*3.78</f>
        <v>0</v>
      </c>
      <c r="N9" s="235">
        <f>'Inf Conc.'!M10*C9*3.78</f>
        <v>0</v>
      </c>
      <c r="O9" s="240">
        <f>'Inf Conc.'!T10*C9*3.78</f>
        <v>0</v>
      </c>
      <c r="P9" s="49" t="s">
        <v>28</v>
      </c>
    </row>
    <row r="10" spans="1:17" ht="15.75" thickBot="1" x14ac:dyDescent="0.3">
      <c r="A10" s="179" t="s">
        <v>37</v>
      </c>
      <c r="B10" s="184"/>
      <c r="C10" s="63">
        <f>'Inf Conc.'!C11</f>
        <v>0</v>
      </c>
      <c r="D10" s="123">
        <f>'Inf Conc.'!D11</f>
        <v>0</v>
      </c>
      <c r="E10" s="31"/>
      <c r="F10" s="64">
        <f>'Inf Conc.'!F11*C10*3.78</f>
        <v>0</v>
      </c>
      <c r="G10" s="104"/>
      <c r="H10" s="449">
        <f>'Inf Conc.'!H11*C10*3.78</f>
        <v>0</v>
      </c>
      <c r="I10" s="450"/>
      <c r="J10" s="236">
        <f>'Inf Conc.'!I11*C10*3.78</f>
        <v>0</v>
      </c>
      <c r="K10" s="104"/>
      <c r="L10" s="236">
        <f>'Inf Conc.'!K11*C10*3.78</f>
        <v>0</v>
      </c>
      <c r="M10" s="107"/>
      <c r="N10" s="236">
        <f>'Inf Conc.'!M11*C10*3.78</f>
        <v>0</v>
      </c>
      <c r="O10" s="241">
        <f>'Inf Conc.'!T11*C10*3.78</f>
        <v>0</v>
      </c>
      <c r="P10" s="57" t="s">
        <v>26</v>
      </c>
    </row>
    <row r="12" spans="1:17" ht="45.75" customHeight="1" x14ac:dyDescent="0.25">
      <c r="C12" s="446" t="s">
        <v>104</v>
      </c>
      <c r="D12" s="446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</row>
  </sheetData>
  <mergeCells count="11">
    <mergeCell ref="C4:D4"/>
    <mergeCell ref="C1:N1"/>
    <mergeCell ref="C12:O12"/>
    <mergeCell ref="C2:Q2"/>
    <mergeCell ref="C3:Q3"/>
    <mergeCell ref="H4:I4"/>
    <mergeCell ref="H10:I10"/>
    <mergeCell ref="H9:I9"/>
    <mergeCell ref="H8:I8"/>
    <mergeCell ref="H7:I7"/>
    <mergeCell ref="H6:I6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topLeftCell="A4" workbookViewId="0">
      <selection activeCell="F20" sqref="F20"/>
    </sheetView>
  </sheetViews>
  <sheetFormatPr defaultRowHeight="15" x14ac:dyDescent="0.25"/>
  <cols>
    <col min="1" max="1" width="12.28515625" customWidth="1"/>
    <col min="2" max="2" width="6.42578125" customWidth="1"/>
    <col min="3" max="3" width="6.42578125" style="260" customWidth="1"/>
    <col min="4" max="4" width="6.7109375" style="275" customWidth="1"/>
    <col min="5" max="5" width="6" style="275" customWidth="1"/>
    <col min="6" max="7" width="6" customWidth="1"/>
    <col min="8" max="8" width="10.28515625" customWidth="1"/>
    <col min="9" max="9" width="8.85546875" customWidth="1"/>
    <col min="10" max="10" width="6" style="254" customWidth="1"/>
    <col min="11" max="12" width="6" customWidth="1"/>
    <col min="13" max="14" width="4.140625" style="254" customWidth="1"/>
    <col min="15" max="15" width="4.28515625" customWidth="1"/>
    <col min="16" max="16" width="4.42578125" customWidth="1"/>
    <col min="17" max="17" width="4.42578125" style="242" customWidth="1"/>
    <col min="18" max="18" width="4.42578125" customWidth="1"/>
    <col min="19" max="19" width="6.85546875" style="254" customWidth="1"/>
    <col min="20" max="20" width="8.85546875" style="275" customWidth="1"/>
    <col min="21" max="21" width="8.85546875" style="319" customWidth="1"/>
    <col min="22" max="22" width="8.140625" customWidth="1"/>
    <col min="23" max="23" width="8.85546875" style="319" customWidth="1"/>
  </cols>
  <sheetData>
    <row r="1" spans="1:24" ht="23.25" customHeight="1" x14ac:dyDescent="0.35">
      <c r="B1" s="440" t="s">
        <v>39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</row>
    <row r="2" spans="1:24" s="18" customFormat="1" ht="16.5" customHeight="1" x14ac:dyDescent="0.25">
      <c r="B2" s="439" t="s">
        <v>97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301"/>
      <c r="U2" s="320"/>
      <c r="W2" s="320"/>
    </row>
    <row r="3" spans="1:24" ht="18.75" x14ac:dyDescent="0.3">
      <c r="B3" s="444" t="s">
        <v>87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</row>
    <row r="4" spans="1:24" ht="18.75" x14ac:dyDescent="0.3">
      <c r="B4" s="444" t="s">
        <v>88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24" s="18" customFormat="1" ht="25.5" customHeight="1" x14ac:dyDescent="0.25">
      <c r="B5" s="463" t="s">
        <v>105</v>
      </c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  <c r="N5" s="463"/>
      <c r="O5" s="463"/>
      <c r="P5" s="463"/>
      <c r="Q5" s="463"/>
      <c r="R5" s="463"/>
      <c r="S5" s="463"/>
      <c r="T5" s="463"/>
      <c r="U5" s="321"/>
      <c r="W5" s="321"/>
    </row>
    <row r="6" spans="1:24" s="18" customFormat="1" ht="13.5" customHeight="1" x14ac:dyDescent="0.25">
      <c r="B6" s="151" t="s">
        <v>64</v>
      </c>
      <c r="C6" s="255"/>
      <c r="D6" s="271"/>
      <c r="E6" s="271"/>
      <c r="F6" s="166"/>
      <c r="G6" s="166"/>
      <c r="H6" s="166"/>
      <c r="I6" s="166"/>
      <c r="J6" s="251"/>
      <c r="K6" s="166"/>
      <c r="L6" s="166"/>
      <c r="M6" s="251"/>
      <c r="N6" s="251"/>
      <c r="O6" s="166"/>
      <c r="P6" s="166"/>
      <c r="Q6" s="243"/>
      <c r="R6" s="166"/>
      <c r="S6" s="251"/>
      <c r="T6" s="271"/>
      <c r="U6" s="321"/>
      <c r="W6" s="321"/>
    </row>
    <row r="7" spans="1:24" s="18" customFormat="1" ht="12.75" customHeight="1" thickBot="1" x14ac:dyDescent="0.3">
      <c r="B7" s="464" t="s">
        <v>70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4"/>
      <c r="P7" s="464"/>
      <c r="Q7" s="464"/>
      <c r="R7" s="464"/>
      <c r="S7" s="464"/>
      <c r="T7" s="302"/>
      <c r="U7" s="320"/>
      <c r="W7" s="320"/>
    </row>
    <row r="8" spans="1:24" ht="44.25" customHeight="1" x14ac:dyDescent="0.25">
      <c r="A8" s="152" t="s">
        <v>65</v>
      </c>
      <c r="B8" s="460" t="s">
        <v>15</v>
      </c>
      <c r="C8" s="461"/>
      <c r="D8" s="382" t="s">
        <v>6</v>
      </c>
      <c r="E8" s="27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263" t="s">
        <v>7</v>
      </c>
      <c r="K8" s="12" t="s">
        <v>56</v>
      </c>
      <c r="L8" s="153" t="s">
        <v>50</v>
      </c>
      <c r="M8" s="460" t="s">
        <v>8</v>
      </c>
      <c r="N8" s="462"/>
      <c r="O8" s="461"/>
      <c r="P8" s="460" t="s">
        <v>46</v>
      </c>
      <c r="Q8" s="462"/>
      <c r="R8" s="461"/>
      <c r="S8" s="277" t="s">
        <v>9</v>
      </c>
      <c r="T8" s="303" t="s">
        <v>19</v>
      </c>
      <c r="U8" s="322" t="s">
        <v>80</v>
      </c>
      <c r="V8" s="17" t="s">
        <v>21</v>
      </c>
      <c r="W8" s="324" t="s">
        <v>86</v>
      </c>
      <c r="X8" s="18"/>
    </row>
    <row r="9" spans="1:24" ht="48.75" customHeight="1" thickBot="1" x14ac:dyDescent="0.3">
      <c r="A9" s="175" t="s">
        <v>76</v>
      </c>
      <c r="B9" s="13" t="s">
        <v>16</v>
      </c>
      <c r="C9" s="256" t="s">
        <v>10</v>
      </c>
      <c r="D9" s="384" t="s">
        <v>45</v>
      </c>
      <c r="E9" s="273"/>
      <c r="F9" s="14"/>
      <c r="G9" s="14"/>
      <c r="H9" s="14"/>
      <c r="I9" s="14"/>
      <c r="J9" s="264"/>
      <c r="K9" s="14"/>
      <c r="L9" s="168" t="s">
        <v>68</v>
      </c>
      <c r="M9" s="252" t="s">
        <v>11</v>
      </c>
      <c r="N9" s="253" t="s">
        <v>12</v>
      </c>
      <c r="O9" s="118" t="s">
        <v>13</v>
      </c>
      <c r="P9" s="13" t="s">
        <v>11</v>
      </c>
      <c r="Q9" s="244" t="s">
        <v>12</v>
      </c>
      <c r="R9" s="118" t="s">
        <v>13</v>
      </c>
      <c r="S9" s="278"/>
      <c r="T9" s="304" t="s">
        <v>20</v>
      </c>
      <c r="U9" s="323" t="s">
        <v>81</v>
      </c>
      <c r="V9" s="202" t="s">
        <v>47</v>
      </c>
      <c r="W9" s="325" t="s">
        <v>82</v>
      </c>
      <c r="X9" s="18"/>
    </row>
    <row r="10" spans="1:24" x14ac:dyDescent="0.25">
      <c r="A10" s="180">
        <v>41102</v>
      </c>
      <c r="B10" s="26">
        <v>1.611</v>
      </c>
      <c r="C10" s="383">
        <v>2.64</v>
      </c>
      <c r="D10" s="295">
        <f t="shared" ref="D10:D33" si="0">SUM(F10,G10,H10)</f>
        <v>23.305999999999997</v>
      </c>
      <c r="E10" s="214">
        <v>0.21</v>
      </c>
      <c r="F10" s="26">
        <v>0.28999999999999998</v>
      </c>
      <c r="G10" s="26">
        <v>23</v>
      </c>
      <c r="H10" s="26">
        <v>1.6E-2</v>
      </c>
      <c r="I10" s="26">
        <v>0.12</v>
      </c>
      <c r="J10" s="265">
        <v>3.6</v>
      </c>
      <c r="K10" s="26">
        <v>3.5</v>
      </c>
      <c r="L10" s="26">
        <v>3.1</v>
      </c>
      <c r="M10" s="56">
        <v>6.65</v>
      </c>
      <c r="N10" s="128">
        <v>7.23</v>
      </c>
      <c r="O10" s="133" t="s">
        <v>92</v>
      </c>
      <c r="P10" s="70" t="s">
        <v>92</v>
      </c>
      <c r="Q10" s="245">
        <v>24</v>
      </c>
      <c r="R10" s="142" t="s">
        <v>92</v>
      </c>
      <c r="S10" s="56" t="s">
        <v>116</v>
      </c>
      <c r="T10" s="392">
        <f>SUM('Inf Conc.'!$F$7,'Inf Conc.'!$H$7)-SUM(E10,G10,H10)</f>
        <v>21.774000000000001</v>
      </c>
      <c r="U10" s="396">
        <f>((SUM('Inf Conc.'!$F$7,'Inf Conc.'!$H$7))-(SUM(E10,G10,H10)))/(SUM('Inf Conc.'!$F$7,'Inf Conc.'!$H$7))</f>
        <v>0.48386666666666667</v>
      </c>
      <c r="V10" s="387">
        <f>'Inf Conc.'!$K$7-J10</f>
        <v>2.4999999999999996</v>
      </c>
      <c r="W10" s="210">
        <f>('Inf Conc.'!$K$7-J10)/('Inf Conc.'!$K$7)</f>
        <v>0.40983606557377045</v>
      </c>
    </row>
    <row r="11" spans="1:24" x14ac:dyDescent="0.25">
      <c r="A11" s="183">
        <v>41130</v>
      </c>
      <c r="B11" s="59">
        <v>1.181</v>
      </c>
      <c r="C11" s="257">
        <v>2.0499999999999998</v>
      </c>
      <c r="D11" s="231">
        <f t="shared" si="0"/>
        <v>24.32</v>
      </c>
      <c r="E11" s="231">
        <v>1</v>
      </c>
      <c r="F11" s="52">
        <v>0.32</v>
      </c>
      <c r="G11" s="52">
        <v>24</v>
      </c>
      <c r="H11" s="52" t="s">
        <v>94</v>
      </c>
      <c r="I11" s="52">
        <v>0.34</v>
      </c>
      <c r="J11" s="266">
        <v>4</v>
      </c>
      <c r="K11" s="52">
        <v>3.8</v>
      </c>
      <c r="L11" s="52">
        <v>3.8</v>
      </c>
      <c r="M11" s="53">
        <v>6.62</v>
      </c>
      <c r="N11" s="131">
        <v>7.41</v>
      </c>
      <c r="O11" s="136" t="s">
        <v>92</v>
      </c>
      <c r="P11" s="72" t="s">
        <v>92</v>
      </c>
      <c r="Q11" s="246">
        <v>24</v>
      </c>
      <c r="R11" s="143" t="s">
        <v>92</v>
      </c>
      <c r="S11" s="53">
        <v>4</v>
      </c>
      <c r="T11" s="393">
        <f>SUM('Inf Conc.'!$F$7,'Inf Conc.'!$H$7)-SUM(E11,G11,H11)</f>
        <v>20</v>
      </c>
      <c r="U11" s="205">
        <f>((SUM('Inf Conc.'!$F$7,'Inf Conc.'!$H$7))-(SUM(E11,G11,H11)))/(SUM('Inf Conc.'!$F$7,'Inf Conc.'!$H$7))</f>
        <v>0.44444444444444442</v>
      </c>
      <c r="V11" s="388">
        <f>'Inf Conc.'!$K$7-J11</f>
        <v>2.0999999999999996</v>
      </c>
      <c r="W11" s="211">
        <f>('Inf Conc.'!$K$7-J11)/('Inf Conc.'!$K$7)</f>
        <v>0.34426229508196715</v>
      </c>
    </row>
    <row r="12" spans="1:24" x14ac:dyDescent="0.25">
      <c r="A12" s="185">
        <v>41165</v>
      </c>
      <c r="B12" s="108">
        <v>1.2529999999999999</v>
      </c>
      <c r="C12" s="310">
        <v>2.21</v>
      </c>
      <c r="D12" s="230">
        <f t="shared" si="0"/>
        <v>23.53</v>
      </c>
      <c r="E12" s="230">
        <v>0.76</v>
      </c>
      <c r="F12" s="111">
        <v>0.53</v>
      </c>
      <c r="G12" s="111">
        <v>23</v>
      </c>
      <c r="H12" s="111" t="s">
        <v>96</v>
      </c>
      <c r="I12" s="111" t="s">
        <v>95</v>
      </c>
      <c r="J12" s="311">
        <v>4</v>
      </c>
      <c r="K12" s="111">
        <v>3.8</v>
      </c>
      <c r="L12" s="111">
        <v>3.7</v>
      </c>
      <c r="M12" s="112">
        <v>6.63</v>
      </c>
      <c r="N12" s="130">
        <v>7.26</v>
      </c>
      <c r="O12" s="135" t="s">
        <v>92</v>
      </c>
      <c r="P12" s="279" t="s">
        <v>92</v>
      </c>
      <c r="Q12" s="312">
        <v>23</v>
      </c>
      <c r="R12" s="313" t="s">
        <v>92</v>
      </c>
      <c r="S12" s="112" t="s">
        <v>116</v>
      </c>
      <c r="T12" s="366">
        <f>SUM('Inf Conc.'!$F$7,'Inf Conc.'!$H$7)-SUM(E12,G12,H12)</f>
        <v>21.24</v>
      </c>
      <c r="U12" s="206">
        <f>((SUM('Inf Conc.'!$F$7,'Inf Conc.'!$H$7))-(SUM(E12,G12,H12)))/(SUM('Inf Conc.'!$F$7,'Inf Conc.'!$H$7))</f>
        <v>0.47199999999999998</v>
      </c>
      <c r="V12" s="389">
        <f>'Inf Conc.'!$K$7-J12</f>
        <v>2.0999999999999996</v>
      </c>
      <c r="W12" s="316">
        <f>('Inf Conc.'!$K$7-J12)/('Inf Conc.'!$K$7)</f>
        <v>0.34426229508196715</v>
      </c>
      <c r="X12" s="20" t="s">
        <v>28</v>
      </c>
    </row>
    <row r="13" spans="1:24" x14ac:dyDescent="0.25">
      <c r="A13" s="183">
        <v>41186</v>
      </c>
      <c r="B13" s="59">
        <v>1.232</v>
      </c>
      <c r="C13" s="257">
        <v>2.2400000000000002</v>
      </c>
      <c r="D13" s="231">
        <f t="shared" si="0"/>
        <v>20.48</v>
      </c>
      <c r="E13" s="231">
        <v>0.43</v>
      </c>
      <c r="F13" s="52">
        <v>0.48</v>
      </c>
      <c r="G13" s="52">
        <v>20</v>
      </c>
      <c r="H13" s="52" t="s">
        <v>111</v>
      </c>
      <c r="I13" s="52" t="s">
        <v>112</v>
      </c>
      <c r="J13" s="266">
        <v>3.9</v>
      </c>
      <c r="K13" s="52">
        <v>4</v>
      </c>
      <c r="L13" s="52">
        <v>3</v>
      </c>
      <c r="M13" s="53">
        <v>7.11</v>
      </c>
      <c r="N13" s="131">
        <v>7.61</v>
      </c>
      <c r="O13" s="136" t="s">
        <v>92</v>
      </c>
      <c r="P13" s="72" t="s">
        <v>92</v>
      </c>
      <c r="Q13" s="246">
        <v>23</v>
      </c>
      <c r="R13" s="143" t="s">
        <v>92</v>
      </c>
      <c r="S13" s="53" t="s">
        <v>113</v>
      </c>
      <c r="T13" s="394">
        <f>SUM('Inf Conc.'!$F$7,'Inf Conc.'!$H$7)-SUM(E13,G13,H13)</f>
        <v>24.57</v>
      </c>
      <c r="U13" s="397">
        <f>((SUM('Inf Conc.'!$F$7,'Inf Conc.'!$H$7))-(SUM(E13,G13,H13)))/(SUM('Inf Conc.'!$F$7,'Inf Conc.'!$H$7))</f>
        <v>0.54600000000000004</v>
      </c>
      <c r="V13" s="388">
        <f>'Inf Conc.'!$K$7-J13</f>
        <v>2.1999999999999997</v>
      </c>
      <c r="W13" s="211">
        <f>('Inf Conc.'!$K$7-J13)/('Inf Conc.'!$K$7)</f>
        <v>0.36065573770491799</v>
      </c>
    </row>
    <row r="14" spans="1:24" x14ac:dyDescent="0.25">
      <c r="A14" s="185">
        <v>41221</v>
      </c>
      <c r="B14" s="1">
        <v>1.2470000000000001</v>
      </c>
      <c r="C14" s="258">
        <v>2.08</v>
      </c>
      <c r="D14" s="216">
        <f t="shared" si="0"/>
        <v>23.323</v>
      </c>
      <c r="E14" s="216">
        <v>0.48</v>
      </c>
      <c r="F14" s="3">
        <v>0.28999999999999998</v>
      </c>
      <c r="G14" s="3">
        <v>23</v>
      </c>
      <c r="H14" s="3">
        <v>3.3000000000000002E-2</v>
      </c>
      <c r="I14" s="3" t="s">
        <v>114</v>
      </c>
      <c r="J14" s="267">
        <v>4.5</v>
      </c>
      <c r="K14" s="3">
        <v>3.9</v>
      </c>
      <c r="L14" s="3">
        <v>3.8</v>
      </c>
      <c r="M14" s="48">
        <v>7.18</v>
      </c>
      <c r="N14" s="138">
        <v>7.63</v>
      </c>
      <c r="O14" s="140" t="s">
        <v>92</v>
      </c>
      <c r="P14" s="47" t="s">
        <v>92</v>
      </c>
      <c r="Q14" s="247">
        <v>20</v>
      </c>
      <c r="R14" s="144" t="s">
        <v>92</v>
      </c>
      <c r="S14" s="48" t="s">
        <v>115</v>
      </c>
      <c r="T14" s="366">
        <f>SUM('Inf Conc.'!$F$7,'Inf Conc.'!$H$7)-SUM(E14,G14,H14)</f>
        <v>21.486999999999998</v>
      </c>
      <c r="U14" s="206">
        <f>((SUM('Inf Conc.'!$F$7,'Inf Conc.'!$H$7))-(SUM(E14,G14,H14)))/(SUM('Inf Conc.'!$F$7,'Inf Conc.'!$H$7))</f>
        <v>0.47748888888888885</v>
      </c>
      <c r="V14" s="390">
        <f>'Inf Conc.'!$K$7-J14</f>
        <v>1.5999999999999996</v>
      </c>
      <c r="W14" s="368">
        <f>('Inf Conc.'!$K$7-J14)/('Inf Conc.'!$K$7)</f>
        <v>0.26229508196721307</v>
      </c>
    </row>
    <row r="15" spans="1:24" x14ac:dyDescent="0.25">
      <c r="A15" s="183">
        <v>41249</v>
      </c>
      <c r="B15" s="58">
        <v>1.6439999999999999</v>
      </c>
      <c r="C15" s="259">
        <v>2.89</v>
      </c>
      <c r="D15" s="299">
        <f t="shared" si="0"/>
        <v>24.18</v>
      </c>
      <c r="E15" s="274">
        <v>0.66</v>
      </c>
      <c r="F15" s="54">
        <v>0.18</v>
      </c>
      <c r="G15" s="54">
        <v>24</v>
      </c>
      <c r="H15" s="54" t="s">
        <v>117</v>
      </c>
      <c r="I15" s="54">
        <v>0.11</v>
      </c>
      <c r="J15" s="268">
        <v>2</v>
      </c>
      <c r="K15" s="54">
        <v>1.8</v>
      </c>
      <c r="L15" s="54">
        <v>0.73</v>
      </c>
      <c r="M15" s="55">
        <v>7.12</v>
      </c>
      <c r="N15" s="139">
        <v>7.42</v>
      </c>
      <c r="O15" s="141" t="s">
        <v>92</v>
      </c>
      <c r="P15" s="74" t="s">
        <v>92</v>
      </c>
      <c r="Q15" s="248">
        <v>19</v>
      </c>
      <c r="R15" s="145" t="s">
        <v>92</v>
      </c>
      <c r="S15" s="55">
        <v>12</v>
      </c>
      <c r="T15" s="395">
        <f>SUM('Inf Conc.'!$F$7,'Inf Conc.'!$H$7)-SUM(E15,G15,H15)</f>
        <v>20.34</v>
      </c>
      <c r="U15" s="317">
        <f>((SUM('Inf Conc.'!$F$7,'Inf Conc.'!$H$7))-(SUM(E15,G15,H15)))/(SUM('Inf Conc.'!$F$7,'Inf Conc.'!$H$7))</f>
        <v>0.45200000000000001</v>
      </c>
      <c r="V15" s="391">
        <f>'Inf Conc.'!$K$7-J15</f>
        <v>4.0999999999999996</v>
      </c>
      <c r="W15" s="213">
        <f>('Inf Conc.'!$K$7-J15)/('Inf Conc.'!$K$7)</f>
        <v>0.67213114754098358</v>
      </c>
      <c r="X15" s="20" t="s">
        <v>100</v>
      </c>
    </row>
    <row r="16" spans="1:24" x14ac:dyDescent="0.25">
      <c r="A16" s="185">
        <v>41275</v>
      </c>
      <c r="B16" s="1"/>
      <c r="C16" s="258"/>
      <c r="D16" s="216">
        <f t="shared" si="0"/>
        <v>0</v>
      </c>
      <c r="E16" s="216"/>
      <c r="F16" s="3"/>
      <c r="G16" s="3"/>
      <c r="H16" s="3"/>
      <c r="I16" s="3"/>
      <c r="J16" s="267"/>
      <c r="K16" s="3"/>
      <c r="L16" s="3"/>
      <c r="M16" s="48"/>
      <c r="N16" s="138"/>
      <c r="O16" s="140"/>
      <c r="P16" s="47"/>
      <c r="Q16" s="247"/>
      <c r="R16" s="144"/>
      <c r="S16" s="48"/>
      <c r="T16" s="307"/>
      <c r="U16" s="206"/>
      <c r="V16" s="200"/>
      <c r="W16" s="212"/>
    </row>
    <row r="17" spans="1:24" x14ac:dyDescent="0.25">
      <c r="A17" s="183">
        <v>41306</v>
      </c>
      <c r="B17" s="59"/>
      <c r="C17" s="257"/>
      <c r="D17" s="231">
        <f t="shared" si="0"/>
        <v>0</v>
      </c>
      <c r="E17" s="231"/>
      <c r="F17" s="52"/>
      <c r="G17" s="52"/>
      <c r="H17" s="52"/>
      <c r="I17" s="52"/>
      <c r="J17" s="266"/>
      <c r="K17" s="52"/>
      <c r="L17" s="52"/>
      <c r="M17" s="53"/>
      <c r="N17" s="131"/>
      <c r="O17" s="136"/>
      <c r="P17" s="72"/>
      <c r="Q17" s="246"/>
      <c r="R17" s="143"/>
      <c r="S17" s="53"/>
      <c r="T17" s="306"/>
      <c r="U17" s="205"/>
      <c r="V17" s="199"/>
      <c r="W17" s="211"/>
    </row>
    <row r="18" spans="1:24" x14ac:dyDescent="0.25">
      <c r="A18" s="185">
        <v>41334</v>
      </c>
      <c r="B18" s="108"/>
      <c r="C18" s="310"/>
      <c r="D18" s="230">
        <f t="shared" si="0"/>
        <v>0</v>
      </c>
      <c r="E18" s="230"/>
      <c r="F18" s="111"/>
      <c r="G18" s="111"/>
      <c r="H18" s="111"/>
      <c r="I18" s="111"/>
      <c r="J18" s="311"/>
      <c r="K18" s="111"/>
      <c r="L18" s="111"/>
      <c r="M18" s="112"/>
      <c r="N18" s="130"/>
      <c r="O18" s="135"/>
      <c r="P18" s="279"/>
      <c r="Q18" s="312"/>
      <c r="R18" s="313"/>
      <c r="S18" s="112"/>
      <c r="T18" s="314"/>
      <c r="U18" s="315"/>
      <c r="V18" s="318"/>
      <c r="W18" s="316"/>
      <c r="X18" s="20" t="s">
        <v>29</v>
      </c>
    </row>
    <row r="19" spans="1:24" x14ac:dyDescent="0.25">
      <c r="A19" s="183">
        <v>41365</v>
      </c>
      <c r="B19" s="59"/>
      <c r="C19" s="257"/>
      <c r="D19" s="231">
        <f t="shared" si="0"/>
        <v>0</v>
      </c>
      <c r="E19" s="231"/>
      <c r="F19" s="52"/>
      <c r="G19" s="52"/>
      <c r="H19" s="52"/>
      <c r="I19" s="52"/>
      <c r="J19" s="266"/>
      <c r="K19" s="52"/>
      <c r="L19" s="52"/>
      <c r="M19" s="53"/>
      <c r="N19" s="131"/>
      <c r="O19" s="136"/>
      <c r="P19" s="72"/>
      <c r="Q19" s="246"/>
      <c r="R19" s="143"/>
      <c r="S19" s="53"/>
      <c r="T19" s="306"/>
      <c r="U19" s="205"/>
      <c r="V19" s="199"/>
      <c r="W19" s="211"/>
    </row>
    <row r="20" spans="1:24" x14ac:dyDescent="0.25">
      <c r="A20" s="185">
        <v>41395</v>
      </c>
      <c r="B20" s="1"/>
      <c r="C20" s="258"/>
      <c r="D20" s="216">
        <f t="shared" si="0"/>
        <v>0</v>
      </c>
      <c r="E20" s="216"/>
      <c r="F20" s="3"/>
      <c r="G20" s="3"/>
      <c r="H20" s="3"/>
      <c r="I20" s="3"/>
      <c r="J20" s="267"/>
      <c r="K20" s="3"/>
      <c r="L20" s="3"/>
      <c r="M20" s="48"/>
      <c r="N20" s="138"/>
      <c r="O20" s="140"/>
      <c r="P20" s="47"/>
      <c r="Q20" s="247"/>
      <c r="R20" s="144"/>
      <c r="S20" s="48"/>
      <c r="T20" s="307"/>
      <c r="U20" s="206"/>
      <c r="V20" s="200"/>
      <c r="W20" s="212"/>
    </row>
    <row r="21" spans="1:24" x14ac:dyDescent="0.25">
      <c r="A21" s="183">
        <v>41426</v>
      </c>
      <c r="B21" s="58"/>
      <c r="C21" s="259"/>
      <c r="D21" s="299">
        <f t="shared" si="0"/>
        <v>0</v>
      </c>
      <c r="E21" s="274"/>
      <c r="F21" s="54"/>
      <c r="G21" s="54"/>
      <c r="H21" s="54"/>
      <c r="I21" s="54"/>
      <c r="J21" s="268"/>
      <c r="K21" s="54"/>
      <c r="L21" s="54"/>
      <c r="M21" s="55"/>
      <c r="N21" s="139"/>
      <c r="O21" s="141"/>
      <c r="P21" s="74"/>
      <c r="Q21" s="248"/>
      <c r="R21" s="145"/>
      <c r="S21" s="55"/>
      <c r="T21" s="308"/>
      <c r="U21" s="317"/>
      <c r="V21" s="201"/>
      <c r="W21" s="213"/>
      <c r="X21" s="20" t="s">
        <v>99</v>
      </c>
    </row>
    <row r="22" spans="1:24" x14ac:dyDescent="0.25">
      <c r="A22" s="185">
        <v>41456</v>
      </c>
      <c r="B22" s="1"/>
      <c r="C22" s="258"/>
      <c r="D22" s="216">
        <f t="shared" si="0"/>
        <v>0</v>
      </c>
      <c r="E22" s="216"/>
      <c r="F22" s="3"/>
      <c r="G22" s="3"/>
      <c r="H22" s="3"/>
      <c r="I22" s="3"/>
      <c r="J22" s="267"/>
      <c r="K22" s="3"/>
      <c r="L22" s="3"/>
      <c r="M22" s="48"/>
      <c r="N22" s="138"/>
      <c r="O22" s="140"/>
      <c r="P22" s="47"/>
      <c r="Q22" s="247"/>
      <c r="R22" s="144"/>
      <c r="S22" s="48"/>
      <c r="T22" s="307"/>
      <c r="U22" s="206"/>
      <c r="V22" s="200"/>
      <c r="W22" s="212"/>
    </row>
    <row r="23" spans="1:24" x14ac:dyDescent="0.25">
      <c r="A23" s="183">
        <v>41487</v>
      </c>
      <c r="B23" s="59"/>
      <c r="C23" s="257"/>
      <c r="D23" s="231">
        <f t="shared" si="0"/>
        <v>0</v>
      </c>
      <c r="E23" s="231"/>
      <c r="F23" s="52"/>
      <c r="G23" s="52"/>
      <c r="H23" s="52"/>
      <c r="I23" s="52"/>
      <c r="J23" s="266"/>
      <c r="K23" s="52"/>
      <c r="L23" s="52"/>
      <c r="M23" s="53"/>
      <c r="N23" s="131"/>
      <c r="O23" s="136"/>
      <c r="P23" s="72"/>
      <c r="Q23" s="246"/>
      <c r="R23" s="143"/>
      <c r="S23" s="53"/>
      <c r="T23" s="306"/>
      <c r="U23" s="205"/>
      <c r="V23" s="199"/>
      <c r="W23" s="211"/>
    </row>
    <row r="24" spans="1:24" x14ac:dyDescent="0.25">
      <c r="A24" s="185">
        <v>41518</v>
      </c>
      <c r="B24" s="108"/>
      <c r="C24" s="310"/>
      <c r="D24" s="230">
        <f t="shared" si="0"/>
        <v>0</v>
      </c>
      <c r="E24" s="230"/>
      <c r="F24" s="111"/>
      <c r="G24" s="111"/>
      <c r="H24" s="111"/>
      <c r="I24" s="111"/>
      <c r="J24" s="311"/>
      <c r="K24" s="111"/>
      <c r="L24" s="111"/>
      <c r="M24" s="112"/>
      <c r="N24" s="130"/>
      <c r="O24" s="135"/>
      <c r="P24" s="279"/>
      <c r="Q24" s="312"/>
      <c r="R24" s="313"/>
      <c r="S24" s="112"/>
      <c r="T24" s="314"/>
      <c r="U24" s="315"/>
      <c r="V24" s="318"/>
      <c r="W24" s="316"/>
      <c r="X24" s="20" t="s">
        <v>28</v>
      </c>
    </row>
    <row r="25" spans="1:24" x14ac:dyDescent="0.25">
      <c r="A25" s="183">
        <v>41548</v>
      </c>
      <c r="B25" s="59"/>
      <c r="C25" s="257"/>
      <c r="D25" s="231">
        <f t="shared" si="0"/>
        <v>0</v>
      </c>
      <c r="E25" s="231"/>
      <c r="F25" s="52"/>
      <c r="G25" s="52"/>
      <c r="H25" s="52"/>
      <c r="I25" s="52"/>
      <c r="J25" s="266"/>
      <c r="K25" s="52"/>
      <c r="L25" s="52"/>
      <c r="M25" s="53"/>
      <c r="N25" s="131"/>
      <c r="O25" s="136"/>
      <c r="P25" s="72"/>
      <c r="Q25" s="246"/>
      <c r="R25" s="143"/>
      <c r="S25" s="53"/>
      <c r="T25" s="306"/>
      <c r="U25" s="205"/>
      <c r="V25" s="199"/>
      <c r="W25" s="211"/>
    </row>
    <row r="26" spans="1:24" x14ac:dyDescent="0.25">
      <c r="A26" s="185">
        <v>41579</v>
      </c>
      <c r="B26" s="1"/>
      <c r="C26" s="258"/>
      <c r="D26" s="216">
        <f t="shared" si="0"/>
        <v>0</v>
      </c>
      <c r="E26" s="216"/>
      <c r="F26" s="3"/>
      <c r="G26" s="3"/>
      <c r="H26" s="3"/>
      <c r="I26" s="3"/>
      <c r="J26" s="267"/>
      <c r="K26" s="3"/>
      <c r="L26" s="3"/>
      <c r="M26" s="48"/>
      <c r="N26" s="138"/>
      <c r="O26" s="140"/>
      <c r="P26" s="47"/>
      <c r="Q26" s="247"/>
      <c r="R26" s="144"/>
      <c r="S26" s="48"/>
      <c r="T26" s="307"/>
      <c r="U26" s="206"/>
      <c r="V26" s="200"/>
      <c r="W26" s="212"/>
    </row>
    <row r="27" spans="1:24" x14ac:dyDescent="0.25">
      <c r="A27" s="183">
        <v>41609</v>
      </c>
      <c r="B27" s="58"/>
      <c r="C27" s="259"/>
      <c r="D27" s="299">
        <f t="shared" si="0"/>
        <v>0</v>
      </c>
      <c r="E27" s="274"/>
      <c r="F27" s="54"/>
      <c r="G27" s="54"/>
      <c r="H27" s="54"/>
      <c r="I27" s="54"/>
      <c r="J27" s="268"/>
      <c r="K27" s="54"/>
      <c r="L27" s="54"/>
      <c r="M27" s="55"/>
      <c r="N27" s="139"/>
      <c r="O27" s="141"/>
      <c r="P27" s="74"/>
      <c r="Q27" s="248"/>
      <c r="R27" s="145"/>
      <c r="S27" s="55"/>
      <c r="T27" s="308"/>
      <c r="U27" s="317"/>
      <c r="V27" s="201"/>
      <c r="W27" s="213"/>
      <c r="X27" s="20" t="s">
        <v>100</v>
      </c>
    </row>
    <row r="28" spans="1:24" x14ac:dyDescent="0.25">
      <c r="A28" s="185">
        <v>41640</v>
      </c>
      <c r="B28" s="1"/>
      <c r="C28" s="258"/>
      <c r="D28" s="216">
        <f t="shared" si="0"/>
        <v>0</v>
      </c>
      <c r="E28" s="216"/>
      <c r="F28" s="3"/>
      <c r="G28" s="3"/>
      <c r="H28" s="3"/>
      <c r="I28" s="3"/>
      <c r="J28" s="267"/>
      <c r="K28" s="3"/>
      <c r="L28" s="3"/>
      <c r="M28" s="48"/>
      <c r="N28" s="138"/>
      <c r="O28" s="140"/>
      <c r="P28" s="47"/>
      <c r="Q28" s="247"/>
      <c r="R28" s="144"/>
      <c r="S28" s="48"/>
      <c r="T28" s="307"/>
      <c r="U28" s="206"/>
      <c r="V28" s="200"/>
      <c r="W28" s="212"/>
    </row>
    <row r="29" spans="1:24" x14ac:dyDescent="0.25">
      <c r="A29" s="183">
        <v>41671</v>
      </c>
      <c r="B29" s="59"/>
      <c r="C29" s="257"/>
      <c r="D29" s="231">
        <f t="shared" si="0"/>
        <v>0</v>
      </c>
      <c r="E29" s="231"/>
      <c r="F29" s="52"/>
      <c r="G29" s="52"/>
      <c r="H29" s="52"/>
      <c r="I29" s="52"/>
      <c r="J29" s="266"/>
      <c r="K29" s="52"/>
      <c r="L29" s="52"/>
      <c r="M29" s="53"/>
      <c r="N29" s="131"/>
      <c r="O29" s="136"/>
      <c r="P29" s="72"/>
      <c r="Q29" s="246"/>
      <c r="R29" s="143"/>
      <c r="S29" s="53"/>
      <c r="T29" s="306"/>
      <c r="U29" s="205"/>
      <c r="V29" s="199"/>
      <c r="W29" s="211"/>
    </row>
    <row r="30" spans="1:24" x14ac:dyDescent="0.25">
      <c r="A30" s="185">
        <v>41699</v>
      </c>
      <c r="B30" s="108"/>
      <c r="C30" s="310"/>
      <c r="D30" s="230">
        <f t="shared" si="0"/>
        <v>0</v>
      </c>
      <c r="E30" s="230"/>
      <c r="F30" s="111"/>
      <c r="G30" s="111"/>
      <c r="H30" s="111"/>
      <c r="I30" s="111"/>
      <c r="J30" s="311"/>
      <c r="K30" s="111"/>
      <c r="L30" s="111"/>
      <c r="M30" s="112"/>
      <c r="N30" s="130"/>
      <c r="O30" s="135"/>
      <c r="P30" s="279"/>
      <c r="Q30" s="312"/>
      <c r="R30" s="313"/>
      <c r="S30" s="112"/>
      <c r="T30" s="314"/>
      <c r="U30" s="315"/>
      <c r="V30" s="318"/>
      <c r="W30" s="316"/>
      <c r="X30" s="20" t="s">
        <v>29</v>
      </c>
    </row>
    <row r="31" spans="1:24" x14ac:dyDescent="0.25">
      <c r="A31" s="183">
        <v>41730</v>
      </c>
      <c r="B31" s="59"/>
      <c r="C31" s="257"/>
      <c r="D31" s="231">
        <f t="shared" si="0"/>
        <v>0</v>
      </c>
      <c r="E31" s="231"/>
      <c r="F31" s="52"/>
      <c r="G31" s="52"/>
      <c r="H31" s="52"/>
      <c r="I31" s="52"/>
      <c r="J31" s="266"/>
      <c r="K31" s="52"/>
      <c r="L31" s="52"/>
      <c r="M31" s="53"/>
      <c r="N31" s="131"/>
      <c r="O31" s="136"/>
      <c r="P31" s="72"/>
      <c r="Q31" s="246"/>
      <c r="R31" s="143"/>
      <c r="S31" s="53"/>
      <c r="T31" s="306"/>
      <c r="U31" s="205"/>
      <c r="V31" s="199"/>
      <c r="W31" s="211"/>
    </row>
    <row r="32" spans="1:24" x14ac:dyDescent="0.25">
      <c r="A32" s="185">
        <v>41760</v>
      </c>
      <c r="B32" s="1"/>
      <c r="C32" s="258"/>
      <c r="D32" s="216">
        <f t="shared" si="0"/>
        <v>0</v>
      </c>
      <c r="E32" s="216"/>
      <c r="F32" s="3"/>
      <c r="G32" s="3"/>
      <c r="H32" s="3"/>
      <c r="I32" s="3"/>
      <c r="J32" s="267"/>
      <c r="K32" s="3"/>
      <c r="L32" s="3"/>
      <c r="M32" s="48"/>
      <c r="N32" s="138"/>
      <c r="O32" s="140"/>
      <c r="P32" s="47"/>
      <c r="Q32" s="247"/>
      <c r="R32" s="144"/>
      <c r="S32" s="48"/>
      <c r="T32" s="307"/>
      <c r="U32" s="206"/>
      <c r="V32" s="200"/>
      <c r="W32" s="212"/>
    </row>
    <row r="33" spans="1:24" x14ac:dyDescent="0.25">
      <c r="A33" s="183">
        <v>41791</v>
      </c>
      <c r="B33" s="58"/>
      <c r="C33" s="259"/>
      <c r="D33" s="299">
        <f t="shared" si="0"/>
        <v>0</v>
      </c>
      <c r="E33" s="274"/>
      <c r="F33" s="54"/>
      <c r="G33" s="54"/>
      <c r="H33" s="54"/>
      <c r="I33" s="54"/>
      <c r="J33" s="268"/>
      <c r="K33" s="54"/>
      <c r="L33" s="54"/>
      <c r="M33" s="55"/>
      <c r="N33" s="139"/>
      <c r="O33" s="141"/>
      <c r="P33" s="74"/>
      <c r="Q33" s="248"/>
      <c r="R33" s="145"/>
      <c r="S33" s="55"/>
      <c r="T33" s="308"/>
      <c r="U33" s="317"/>
      <c r="V33" s="201"/>
      <c r="W33" s="213"/>
      <c r="X33" s="37" t="s">
        <v>25</v>
      </c>
    </row>
    <row r="34" spans="1:24" ht="11.25" customHeight="1" x14ac:dyDescent="0.25"/>
    <row r="35" spans="1:24" ht="10.5" customHeight="1" x14ac:dyDescent="0.25">
      <c r="A35" t="s">
        <v>93</v>
      </c>
    </row>
    <row r="36" spans="1:24" ht="23.25" x14ac:dyDescent="0.35">
      <c r="B36" s="440" t="s">
        <v>41</v>
      </c>
      <c r="C36" s="440"/>
      <c r="D36" s="440"/>
      <c r="E36" s="440"/>
      <c r="F36" s="440"/>
      <c r="G36" s="440"/>
      <c r="H36" s="440"/>
      <c r="I36" s="440"/>
      <c r="J36" s="440"/>
      <c r="K36" s="440"/>
      <c r="L36" s="440"/>
      <c r="M36" s="440"/>
      <c r="N36" s="440"/>
      <c r="O36" s="440"/>
      <c r="P36" s="440"/>
      <c r="Q36" s="440"/>
      <c r="R36" s="440"/>
      <c r="S36" s="440"/>
    </row>
    <row r="37" spans="1:24" ht="15.75" thickBot="1" x14ac:dyDescent="0.3">
      <c r="B37" s="459" t="s">
        <v>40</v>
      </c>
      <c r="C37" s="459"/>
      <c r="D37" s="459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</row>
    <row r="38" spans="1:24" x14ac:dyDescent="0.25">
      <c r="A38" s="181">
        <v>41246</v>
      </c>
      <c r="B38" s="85">
        <v>4.3780000000000001</v>
      </c>
      <c r="C38" s="124">
        <v>8.5500000000000007</v>
      </c>
      <c r="D38" s="214">
        <f>SUM(F38,G38,H38)</f>
        <v>15.950000000000001</v>
      </c>
      <c r="E38" s="214">
        <v>4.3</v>
      </c>
      <c r="F38" s="26">
        <v>3.8</v>
      </c>
      <c r="G38" s="26">
        <v>12</v>
      </c>
      <c r="H38" s="26">
        <v>0.15</v>
      </c>
      <c r="I38" s="26">
        <v>2.9</v>
      </c>
      <c r="J38" s="265">
        <v>1.6</v>
      </c>
      <c r="K38" s="26">
        <v>1.4</v>
      </c>
      <c r="L38" s="26">
        <v>1.5</v>
      </c>
      <c r="M38" s="56">
        <v>7.12</v>
      </c>
      <c r="N38" s="128">
        <v>7.78</v>
      </c>
      <c r="O38" s="133" t="s">
        <v>92</v>
      </c>
      <c r="P38" s="70" t="s">
        <v>92</v>
      </c>
      <c r="Q38" s="245">
        <v>19</v>
      </c>
      <c r="R38" s="142" t="s">
        <v>92</v>
      </c>
      <c r="S38" s="94">
        <v>6</v>
      </c>
      <c r="T38" s="305">
        <f>SUM('Inf Conc.'!$F$8,'Inf Conc.'!$H$7)-SUM(E38,G38,H38)</f>
        <v>5.5500000000000007</v>
      </c>
      <c r="U38" s="396">
        <f>((SUM('Inf Conc.'!$F$8,'Inf Conc.'!$H$8))-(SUM(E38,G38,H38)))/(SUM('Inf Conc.'!$F$8,'Inf Conc.'!$H$8))</f>
        <v>0.30296610169491534</v>
      </c>
      <c r="V38" s="425">
        <f>'Inf Conc.'!$K$8-J38</f>
        <v>1</v>
      </c>
      <c r="W38" s="210">
        <f>('Inf Conc.'!$K$8-J38)/('Inf Conc.'!$K$8)</f>
        <v>0.38461538461538458</v>
      </c>
    </row>
    <row r="39" spans="1:24" x14ac:dyDescent="0.25">
      <c r="A39" s="50" t="s">
        <v>109</v>
      </c>
      <c r="B39" s="84"/>
      <c r="C39" s="261"/>
      <c r="D39" s="215">
        <f>SUM(F39,G39,H39)</f>
        <v>0</v>
      </c>
      <c r="E39" s="215"/>
      <c r="F39" s="85"/>
      <c r="G39" s="85"/>
      <c r="H39" s="85"/>
      <c r="I39" s="85"/>
      <c r="J39" s="269"/>
      <c r="K39" s="85"/>
      <c r="L39" s="85"/>
      <c r="M39" s="86"/>
      <c r="N39" s="129"/>
      <c r="O39" s="134"/>
      <c r="P39" s="87"/>
      <c r="Q39" s="249"/>
      <c r="R39" s="148"/>
      <c r="S39" s="95"/>
      <c r="T39" s="421"/>
      <c r="U39" s="422"/>
      <c r="V39" s="426"/>
      <c r="W39" s="429"/>
    </row>
    <row r="40" spans="1:24" x14ac:dyDescent="0.25">
      <c r="A40" s="50" t="s">
        <v>110</v>
      </c>
      <c r="B40" s="1"/>
      <c r="C40" s="258"/>
      <c r="D40" s="216">
        <f>SUM(F40,G40,H40)</f>
        <v>0</v>
      </c>
      <c r="E40" s="216"/>
      <c r="F40" s="3"/>
      <c r="G40" s="3"/>
      <c r="H40" s="3"/>
      <c r="I40" s="3"/>
      <c r="J40" s="267"/>
      <c r="K40" s="3"/>
      <c r="L40" s="3"/>
      <c r="M40" s="48"/>
      <c r="N40" s="138"/>
      <c r="O40" s="140"/>
      <c r="P40" s="47"/>
      <c r="Q40" s="247"/>
      <c r="R40" s="144"/>
      <c r="S40" s="96"/>
      <c r="T40" s="307"/>
      <c r="U40" s="206"/>
      <c r="V40" s="427"/>
      <c r="W40" s="367"/>
    </row>
    <row r="41" spans="1:24" ht="15.75" thickBot="1" x14ac:dyDescent="0.3">
      <c r="A41" s="51" t="s">
        <v>110</v>
      </c>
      <c r="B41" s="90"/>
      <c r="C41" s="262"/>
      <c r="D41" s="276">
        <f>SUM(F41,G41,H41)</f>
        <v>0</v>
      </c>
      <c r="E41" s="276"/>
      <c r="F41" s="91"/>
      <c r="G41" s="91"/>
      <c r="H41" s="91"/>
      <c r="I41" s="91"/>
      <c r="J41" s="270"/>
      <c r="K41" s="91"/>
      <c r="L41" s="91"/>
      <c r="M41" s="92"/>
      <c r="N41" s="146"/>
      <c r="O41" s="147"/>
      <c r="P41" s="93"/>
      <c r="Q41" s="250"/>
      <c r="R41" s="149"/>
      <c r="S41" s="97"/>
      <c r="T41" s="423"/>
      <c r="U41" s="424"/>
      <c r="V41" s="428"/>
      <c r="W41" s="430"/>
    </row>
  </sheetData>
  <mergeCells count="11">
    <mergeCell ref="B2:S2"/>
    <mergeCell ref="B1:S1"/>
    <mergeCell ref="B36:S36"/>
    <mergeCell ref="B37:S37"/>
    <mergeCell ref="B8:C8"/>
    <mergeCell ref="M8:O8"/>
    <mergeCell ref="P8:R8"/>
    <mergeCell ref="B5:T5"/>
    <mergeCell ref="B7:S7"/>
    <mergeCell ref="B3:O3"/>
    <mergeCell ref="B4:O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opLeftCell="A4" workbookViewId="0">
      <selection activeCell="L22" sqref="L22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2" width="6" customWidth="1"/>
    <col min="13" max="13" width="5.140625" customWidth="1"/>
    <col min="14" max="14" width="8.7109375" style="254" customWidth="1"/>
    <col min="15" max="15" width="14.28515625" customWidth="1"/>
    <col min="16" max="16" width="8.42578125" style="254" customWidth="1"/>
    <col min="17" max="17" width="8.7109375" customWidth="1"/>
  </cols>
  <sheetData>
    <row r="1" spans="1:18" ht="9.75" customHeight="1" x14ac:dyDescent="0.25">
      <c r="B1" s="445" t="s">
        <v>18</v>
      </c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193"/>
      <c r="Q1" s="193"/>
    </row>
    <row r="2" spans="1:18" ht="17.25" customHeight="1" x14ac:dyDescent="0.25">
      <c r="A2" s="165"/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193"/>
      <c r="Q2" s="193"/>
    </row>
    <row r="3" spans="1:18" ht="18.75" x14ac:dyDescent="0.3">
      <c r="B3" s="444" t="s">
        <v>87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347"/>
      <c r="Q3" s="192"/>
    </row>
    <row r="4" spans="1:18" ht="18.75" x14ac:dyDescent="0.3">
      <c r="B4" s="444" t="s">
        <v>88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348"/>
      <c r="Q4" s="192"/>
    </row>
    <row r="5" spans="1:18" ht="8.25" customHeight="1" x14ac:dyDescent="0.25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335"/>
      <c r="O5" s="193"/>
      <c r="Q5" s="193"/>
    </row>
    <row r="6" spans="1:18" ht="27" customHeight="1" thickBot="1" x14ac:dyDescent="0.3">
      <c r="B6" s="465" t="s">
        <v>69</v>
      </c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  <c r="O6" s="194"/>
      <c r="Q6" s="194"/>
    </row>
    <row r="7" spans="1:18" ht="45" x14ac:dyDescent="0.25">
      <c r="A7" s="10" t="s">
        <v>0</v>
      </c>
      <c r="B7" s="460" t="s">
        <v>15</v>
      </c>
      <c r="C7" s="461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56</v>
      </c>
      <c r="L7" s="153" t="s">
        <v>50</v>
      </c>
      <c r="M7" s="40" t="s">
        <v>9</v>
      </c>
      <c r="N7" s="336" t="s">
        <v>44</v>
      </c>
      <c r="O7" s="43" t="s">
        <v>83</v>
      </c>
      <c r="P7" s="336" t="s">
        <v>43</v>
      </c>
      <c r="Q7" s="43" t="s">
        <v>85</v>
      </c>
      <c r="R7" s="18"/>
    </row>
    <row r="8" spans="1:18" ht="46.5" thickBot="1" x14ac:dyDescent="0.3">
      <c r="A8" s="175" t="s">
        <v>76</v>
      </c>
      <c r="B8" s="13" t="s">
        <v>16</v>
      </c>
      <c r="C8" s="118" t="s">
        <v>10</v>
      </c>
      <c r="D8" s="15"/>
      <c r="E8" s="14"/>
      <c r="F8" s="14"/>
      <c r="G8" s="14"/>
      <c r="H8" s="14"/>
      <c r="I8" s="14"/>
      <c r="J8" s="14"/>
      <c r="K8" s="14"/>
      <c r="L8" s="16" t="s">
        <v>106</v>
      </c>
      <c r="M8" s="41"/>
      <c r="N8" s="337" t="s">
        <v>20</v>
      </c>
      <c r="O8" s="44" t="s">
        <v>108</v>
      </c>
      <c r="P8" s="337" t="s">
        <v>47</v>
      </c>
      <c r="Q8" s="44" t="s">
        <v>84</v>
      </c>
      <c r="R8" s="18"/>
    </row>
    <row r="9" spans="1:18" x14ac:dyDescent="0.25">
      <c r="A9" s="180">
        <v>41102</v>
      </c>
      <c r="B9" s="26">
        <f>'Eff Conc.'!B10</f>
        <v>1.611</v>
      </c>
      <c r="C9" s="119">
        <f>'Eff Conc.'!C10</f>
        <v>2.64</v>
      </c>
      <c r="D9" s="349">
        <f>'Eff Conc.'!D10*B9*3.78</f>
        <v>141.92375147999996</v>
      </c>
      <c r="E9" s="350">
        <f>'Eff Conc.'!E10*B9*3.78</f>
        <v>1.2788117999999999</v>
      </c>
      <c r="F9" s="350">
        <f>'Eff Conc.'!F10*B9*3.78</f>
        <v>1.7659781999999997</v>
      </c>
      <c r="G9" s="350">
        <f>'Eff Conc.'!G10*B9*3.78</f>
        <v>140.06034</v>
      </c>
      <c r="H9" s="350">
        <f>'Eff Conc.'!H10*B9*3.78</f>
        <v>9.7433279999999997E-2</v>
      </c>
      <c r="I9" s="350">
        <f>'Eff Conc.'!I10*B9*3.78</f>
        <v>0.73074959999999989</v>
      </c>
      <c r="J9" s="350">
        <f>'Eff Conc.'!J10*B9*3.78</f>
        <v>21.922487999999998</v>
      </c>
      <c r="K9" s="350">
        <f>'Eff Conc.'!K10*B9*3.78</f>
        <v>21.313529999999997</v>
      </c>
      <c r="L9" s="119">
        <f>'Eff Conc.'!L10*B9*3.78</f>
        <v>18.877698000000002</v>
      </c>
      <c r="M9" s="34">
        <v>0</v>
      </c>
      <c r="N9" s="332">
        <f>SUM('Inf Loads'!$F$6,'Inf Loads'!$H$6,'Inf Loads'!$I$6)-SUM(E9,G9,H9)</f>
        <v>132.92335223999999</v>
      </c>
      <c r="O9" s="208">
        <f>(SUM('Inf Loads'!$F$6,'Inf Loads'!$H$6,'Inf Loads'!$I$6)-SUM(E9,G9,H9))/(SUM('Inf Loads'!$F$6,'Inf Loads'!$H$6,'Inf Loads'!$I$6))</f>
        <v>0.48448528432547611</v>
      </c>
      <c r="P9" s="332">
        <f>'Inf Loads'!$L$6-J9</f>
        <v>15.223949999999999</v>
      </c>
      <c r="Q9" s="208">
        <f>('Inf Loads'!$L$6-J9)/('Inf Loads'!$L$6)</f>
        <v>0.4098360655737705</v>
      </c>
    </row>
    <row r="10" spans="1:18" x14ac:dyDescent="0.25">
      <c r="A10" s="183">
        <v>41130</v>
      </c>
      <c r="B10" s="52">
        <f>'Eff Conc.'!B11</f>
        <v>1.181</v>
      </c>
      <c r="C10" s="120">
        <f>'Eff Conc.'!C11</f>
        <v>2.0499999999999998</v>
      </c>
      <c r="D10" s="351">
        <f>'Eff Conc.'!D11*B10*3.78</f>
        <v>108.5688576</v>
      </c>
      <c r="E10" s="352">
        <f>'Eff Conc.'!E11*B10*3.78</f>
        <v>4.4641799999999998</v>
      </c>
      <c r="F10" s="352">
        <f>'Eff Conc.'!F11*B10*3.78</f>
        <v>1.4285376000000001</v>
      </c>
      <c r="G10" s="352">
        <f>'Eff Conc.'!G11*B10*3.78</f>
        <v>107.14032</v>
      </c>
      <c r="H10" s="352">
        <v>0</v>
      </c>
      <c r="I10" s="352">
        <f>'Eff Conc.'!I11*B10*3.78</f>
        <v>1.5178212000000002</v>
      </c>
      <c r="J10" s="352">
        <f>'Eff Conc.'!J11*B10*3.78</f>
        <v>17.856719999999999</v>
      </c>
      <c r="K10" s="352">
        <f>'Eff Conc.'!K11*B10*3.78</f>
        <v>16.963884</v>
      </c>
      <c r="L10" s="120">
        <f>'Eff Conc.'!L11*B10*3.78</f>
        <v>16.963884</v>
      </c>
      <c r="M10" s="60">
        <f>'Eff Conc.'!S11*B10*3.78</f>
        <v>17.856719999999999</v>
      </c>
      <c r="N10" s="333">
        <f>SUM('Inf Loads'!$F$6,'Inf Loads'!$H$6,'Inf Loads'!$I$6)-SUM(E10,G10,H10)</f>
        <v>162.75543731999997</v>
      </c>
      <c r="O10" s="209">
        <f>(SUM('Inf Loads'!$F$6,'Inf Loads'!$H$6,'Inf Loads'!$I$6)-SUM(E10,G10,H10))/(SUM('Inf Loads'!$F$6,'Inf Loads'!$H$6,'Inf Loads'!$I$6))</f>
        <v>0.59321867073533407</v>
      </c>
      <c r="P10" s="333">
        <f>'Inf Loads'!$L$6-J10</f>
        <v>19.289717999999997</v>
      </c>
      <c r="Q10" s="209">
        <f>('Inf Loads'!$L$6-J10)/('Inf Loads'!$L$6)</f>
        <v>0.5192884981327146</v>
      </c>
    </row>
    <row r="11" spans="1:18" x14ac:dyDescent="0.25">
      <c r="A11" s="185">
        <v>41165</v>
      </c>
      <c r="B11" s="108">
        <f>'Eff Conc.'!B12</f>
        <v>1.2529999999999999</v>
      </c>
      <c r="C11" s="126">
        <f>'Eff Conc.'!C12</f>
        <v>2.21</v>
      </c>
      <c r="D11" s="353">
        <f>'Eff Conc.'!D12*B11*3.78</f>
        <v>111.44608019999998</v>
      </c>
      <c r="E11" s="354">
        <f>'Eff Conc.'!E12*B11*3.78</f>
        <v>3.5996183999999993</v>
      </c>
      <c r="F11" s="354">
        <f>'Eff Conc.'!F12*B11*3.78</f>
        <v>2.5102601999999998</v>
      </c>
      <c r="G11" s="354">
        <f>'Eff Conc.'!G12*B11*3.78</f>
        <v>108.93581999999999</v>
      </c>
      <c r="H11" s="354">
        <v>0</v>
      </c>
      <c r="I11" s="354">
        <v>0</v>
      </c>
      <c r="J11" s="354">
        <f>'Eff Conc.'!J12*B11*3.78</f>
        <v>18.945359999999997</v>
      </c>
      <c r="K11" s="354">
        <f>'Eff Conc.'!K12*B11*3.78</f>
        <v>17.998091999999996</v>
      </c>
      <c r="L11" s="398">
        <f>'Eff Conc.'!L12*B11*3.78</f>
        <v>17.524457999999999</v>
      </c>
      <c r="M11" s="113">
        <v>0</v>
      </c>
      <c r="N11" s="334">
        <f>SUM('Inf Loads'!$F$6,'Inf Loads'!$H$6,'Inf Loads'!$I$6)-SUM(E11,G11,H11)</f>
        <v>161.82449892</v>
      </c>
      <c r="O11" s="328">
        <f>(SUM('Inf Loads'!$F$6,'Inf Loads'!$H$6,'Inf Loads'!$I$6)-SUM(E11,G11,H11))/(SUM('Inf Loads'!$F$6,'Inf Loads'!$H$6,'Inf Loads'!$I$6))</f>
        <v>0.58982554268211485</v>
      </c>
      <c r="P11" s="334">
        <f>'Inf Loads'!$L$6-J11</f>
        <v>18.201077999999999</v>
      </c>
      <c r="Q11" s="328">
        <f>('Inf Loads'!$L$6-J11)/('Inf Loads'!$L$6)</f>
        <v>0.48998178506375228</v>
      </c>
      <c r="R11" s="20" t="s">
        <v>28</v>
      </c>
    </row>
    <row r="12" spans="1:18" x14ac:dyDescent="0.25">
      <c r="A12" s="183">
        <v>41183</v>
      </c>
      <c r="B12" s="59">
        <f>'Eff Conc.'!B13</f>
        <v>1.232</v>
      </c>
      <c r="C12" s="120">
        <f>'Eff Conc.'!C13</f>
        <v>2.2400000000000002</v>
      </c>
      <c r="D12" s="351">
        <f>'Eff Conc.'!D13*B12*3.78</f>
        <v>95.374540799999991</v>
      </c>
      <c r="E12" s="352">
        <f>'Eff Conc.'!E13*B12*3.78</f>
        <v>2.0024927999999997</v>
      </c>
      <c r="F12" s="352">
        <f>'Eff Conc.'!F13*B12*3.78</f>
        <v>2.2353407999999999</v>
      </c>
      <c r="G12" s="352">
        <f>'Eff Conc.'!G13*B12*3.78</f>
        <v>93.139200000000002</v>
      </c>
      <c r="H12" s="352">
        <v>0</v>
      </c>
      <c r="I12" s="352">
        <v>0</v>
      </c>
      <c r="J12" s="352">
        <f>'Eff Conc.'!J13*B12*3.78</f>
        <v>18.162144000000001</v>
      </c>
      <c r="K12" s="352">
        <f>'Eff Conc.'!K13*B12*3.78</f>
        <v>18.627839999999999</v>
      </c>
      <c r="L12" s="171">
        <f>'Eff Conc.'!L13*B12*3.78</f>
        <v>13.970879999999998</v>
      </c>
      <c r="M12" s="60">
        <v>0</v>
      </c>
      <c r="N12" s="333">
        <f>SUM('Inf Loads'!$F$6,'Inf Loads'!$H$6,'Inf Loads'!$I$6)-SUM(E12,G12,H12)</f>
        <v>179.21824451999998</v>
      </c>
      <c r="O12" s="209">
        <f>(SUM('Inf Loads'!$F$6,'Inf Loads'!$H$6,'Inf Loads'!$I$6)-SUM(E12,G12,H12))/(SUM('Inf Loads'!$F$6,'Inf Loads'!$H$6,'Inf Loads'!$I$6))</f>
        <v>0.65322308450219757</v>
      </c>
      <c r="P12" s="333">
        <f>'Inf Loads'!$L$6-J12</f>
        <v>18.984293999999995</v>
      </c>
      <c r="Q12" s="209">
        <f>('Inf Loads'!$L$6-J12)/('Inf Loads'!$L$6)</f>
        <v>0.51106633696614456</v>
      </c>
    </row>
    <row r="13" spans="1:18" x14ac:dyDescent="0.25">
      <c r="A13" s="185">
        <v>41214</v>
      </c>
      <c r="B13" s="1">
        <f>'Eff Conc.'!B14</f>
        <v>1.2470000000000001</v>
      </c>
      <c r="C13" s="121">
        <f>'Eff Conc.'!C14</f>
        <v>2.08</v>
      </c>
      <c r="D13" s="355">
        <f>'Eff Conc.'!D14*B13*3.78</f>
        <v>109.93669217999999</v>
      </c>
      <c r="E13" s="356">
        <f>'Eff Conc.'!E14*B13*3.78</f>
        <v>2.2625567999999996</v>
      </c>
      <c r="F13" s="356">
        <f>'Eff Conc.'!F14*B13*3.78</f>
        <v>1.3669613999999999</v>
      </c>
      <c r="G13" s="356">
        <f>'Eff Conc.'!G14*B13*3.78</f>
        <v>108.41418</v>
      </c>
      <c r="H13" s="356">
        <f>'Eff Conc.'!H14*B13*3.78</f>
        <v>0.15555078000000003</v>
      </c>
      <c r="I13" s="356">
        <v>0</v>
      </c>
      <c r="J13" s="356">
        <f>'Eff Conc.'!J14*B13*3.78</f>
        <v>21.211470000000002</v>
      </c>
      <c r="K13" s="356">
        <f>'Eff Conc.'!K14*B13*3.78</f>
        <v>18.383274</v>
      </c>
      <c r="L13" s="398">
        <f>'Eff Conc.'!L14*B13*3.78</f>
        <v>17.911908</v>
      </c>
      <c r="M13" s="399">
        <v>0</v>
      </c>
      <c r="N13" s="400">
        <f>SUM('Inf Loads'!$F$6,'Inf Loads'!$H$6,'Inf Loads'!$I$6)-SUM(E13,G13,H13)</f>
        <v>163.52764973999996</v>
      </c>
      <c r="O13" s="401">
        <f>(SUM('Inf Loads'!$F$6,'Inf Loads'!$H$6,'Inf Loads'!$I$6)-SUM(E13,G13,H13))/(SUM('Inf Loads'!$F$6,'Inf Loads'!$H$6,'Inf Loads'!$I$6))</f>
        <v>0.59603326687332392</v>
      </c>
      <c r="P13" s="400">
        <f>'Inf Loads'!$L$6-J13</f>
        <v>15.934967999999994</v>
      </c>
      <c r="Q13" s="401">
        <f>('Inf Loads'!$L$6-J13)/('Inf Loads'!$L$6)</f>
        <v>0.42897701254693643</v>
      </c>
    </row>
    <row r="14" spans="1:18" x14ac:dyDescent="0.25">
      <c r="A14" s="183">
        <v>41244</v>
      </c>
      <c r="B14" s="58">
        <f>'Eff Conc.'!B15</f>
        <v>1.6439999999999999</v>
      </c>
      <c r="C14" s="122">
        <f>'Eff Conc.'!C15</f>
        <v>2.89</v>
      </c>
      <c r="D14" s="357">
        <f>'Eff Conc.'!D15*B14*3.78</f>
        <v>150.2622576</v>
      </c>
      <c r="E14" s="358">
        <f>'Eff Conc.'!E15*B14*3.78</f>
        <v>4.1014511999999996</v>
      </c>
      <c r="F14" s="358">
        <f>'Eff Conc.'!F15*B14*3.78</f>
        <v>1.1185775999999998</v>
      </c>
      <c r="G14" s="358">
        <f>'Eff Conc.'!G15*B14*3.78</f>
        <v>149.14367999999999</v>
      </c>
      <c r="H14" s="358">
        <v>0</v>
      </c>
      <c r="I14" s="358">
        <f>'Eff Conc.'!I15*B14*3.78</f>
        <v>0.68357519999999994</v>
      </c>
      <c r="J14" s="358">
        <f>'Eff Conc.'!J15*B14*3.78</f>
        <v>12.428639999999998</v>
      </c>
      <c r="K14" s="358">
        <f>'Eff Conc.'!K15*B14*3.78</f>
        <v>11.185775999999999</v>
      </c>
      <c r="L14" s="122">
        <f>'Eff Conc.'!L15*B14*3.78</f>
        <v>4.5364535999999989</v>
      </c>
      <c r="M14" s="61">
        <f>'Eff Conc.'!S15*B14*3.78</f>
        <v>74.571839999999995</v>
      </c>
      <c r="N14" s="340">
        <f>SUM('Inf Loads'!$F$6,'Inf Loads'!$H$6,'Inf Loads'!$I$6)-SUM(E14,G14,H14)</f>
        <v>121.11480611999997</v>
      </c>
      <c r="O14" s="207">
        <f>(SUM('Inf Loads'!$F$6,'Inf Loads'!$H$6,'Inf Loads'!$I$6)-SUM(E14,G14,H14))/(SUM('Inf Loads'!$F$6,'Inf Loads'!$H$6,'Inf Loads'!$I$6))</f>
        <v>0.44144494018723152</v>
      </c>
      <c r="P14" s="340">
        <f>'Inf Loads'!$L$6-J14</f>
        <v>24.717797999999998</v>
      </c>
      <c r="Q14" s="207">
        <f>('Inf Loads'!$L$6-J14)/('Inf Loads'!$L$6)</f>
        <v>0.66541502579601308</v>
      </c>
      <c r="R14" s="20" t="s">
        <v>100</v>
      </c>
    </row>
    <row r="15" spans="1:18" x14ac:dyDescent="0.25">
      <c r="A15" s="185">
        <v>41275</v>
      </c>
      <c r="B15" s="1">
        <f>'Eff Conc.'!B16</f>
        <v>0</v>
      </c>
      <c r="C15" s="121">
        <f>'Eff Conc.'!C16</f>
        <v>0</v>
      </c>
      <c r="D15" s="355">
        <f>'Eff Conc.'!D16*B15*3.78</f>
        <v>0</v>
      </c>
      <c r="E15" s="356">
        <f>'Eff Conc.'!E16*B15*3.78</f>
        <v>0</v>
      </c>
      <c r="F15" s="356">
        <f>'Eff Conc.'!F16*B15*3.78</f>
        <v>0</v>
      </c>
      <c r="G15" s="356">
        <f>'Eff Conc.'!G16*B15*3.78</f>
        <v>0</v>
      </c>
      <c r="H15" s="356">
        <f>'Eff Conc.'!H16*B15*3.78</f>
        <v>0</v>
      </c>
      <c r="I15" s="356">
        <f>'Eff Conc.'!I16*B15*3.78</f>
        <v>0</v>
      </c>
      <c r="J15" s="356">
        <f>'Eff Conc.'!J16*B15*3.78</f>
        <v>0</v>
      </c>
      <c r="K15" s="356">
        <f>'Eff Conc.'!K16*B15*3.78</f>
        <v>0</v>
      </c>
      <c r="L15" s="402">
        <f>'Eff Conc.'!L16*B15*3.78</f>
        <v>0</v>
      </c>
      <c r="M15" s="35">
        <f>'Eff Conc.'!S16*B15*3.78</f>
        <v>0</v>
      </c>
      <c r="N15" s="339"/>
      <c r="O15" s="42"/>
      <c r="P15" s="345"/>
      <c r="Q15" s="45"/>
    </row>
    <row r="16" spans="1:18" x14ac:dyDescent="0.25">
      <c r="A16" s="183">
        <v>41306</v>
      </c>
      <c r="B16" s="59">
        <f>'Eff Conc.'!B17</f>
        <v>0</v>
      </c>
      <c r="C16" s="120">
        <f>'Eff Conc.'!C17</f>
        <v>0</v>
      </c>
      <c r="D16" s="351">
        <f>'Eff Conc.'!D17*B16*3.78</f>
        <v>0</v>
      </c>
      <c r="E16" s="352">
        <f>'Eff Conc.'!E17*B16*3.78</f>
        <v>0</v>
      </c>
      <c r="F16" s="352">
        <f>'Eff Conc.'!F17*B16*3.78</f>
        <v>0</v>
      </c>
      <c r="G16" s="352">
        <f>'Eff Conc.'!G17*B16*3.78</f>
        <v>0</v>
      </c>
      <c r="H16" s="352">
        <f>'Eff Conc.'!H17*B16*3.78</f>
        <v>0</v>
      </c>
      <c r="I16" s="352">
        <f>'Eff Conc.'!I17*B16*3.78</f>
        <v>0</v>
      </c>
      <c r="J16" s="352">
        <f>'Eff Conc.'!J17*B16*3.78</f>
        <v>0</v>
      </c>
      <c r="K16" s="352">
        <f>'Eff Conc.'!K17*B16*3.78</f>
        <v>0</v>
      </c>
      <c r="L16" s="120">
        <f>'Eff Conc.'!L17*B16*3.78</f>
        <v>0</v>
      </c>
      <c r="M16" s="60">
        <f>'Eff Conc.'!S17*B16*3.78</f>
        <v>0</v>
      </c>
      <c r="N16" s="338"/>
      <c r="O16" s="73"/>
      <c r="P16" s="333"/>
      <c r="Q16" s="99"/>
    </row>
    <row r="17" spans="1:18" x14ac:dyDescent="0.25">
      <c r="A17" s="185">
        <v>41334</v>
      </c>
      <c r="B17" s="108">
        <f>'Eff Conc.'!B18</f>
        <v>0</v>
      </c>
      <c r="C17" s="126">
        <f>'Eff Conc.'!C18</f>
        <v>0</v>
      </c>
      <c r="D17" s="353">
        <f>'Eff Conc.'!D18*B17*3.78</f>
        <v>0</v>
      </c>
      <c r="E17" s="354">
        <f>'Eff Conc.'!E18*B17*3.78</f>
        <v>0</v>
      </c>
      <c r="F17" s="354">
        <f>'Eff Conc.'!F18*B17*3.78</f>
        <v>0</v>
      </c>
      <c r="G17" s="354">
        <f>'Eff Conc.'!G18*B17*3.78</f>
        <v>0</v>
      </c>
      <c r="H17" s="354">
        <f>'Eff Conc.'!H18*B17*3.78</f>
        <v>0</v>
      </c>
      <c r="I17" s="354">
        <f>'Eff Conc.'!I18*B17*3.78</f>
        <v>0</v>
      </c>
      <c r="J17" s="354">
        <f>'Eff Conc.'!J18*B17*3.78</f>
        <v>0</v>
      </c>
      <c r="K17" s="354">
        <f>'Eff Conc.'!K18*B17*3.78</f>
        <v>0</v>
      </c>
      <c r="L17" s="403">
        <f>'Eff Conc.'!L18*B17*3.78</f>
        <v>0</v>
      </c>
      <c r="M17" s="113">
        <f>'Eff Conc.'!S18*B17*3.78</f>
        <v>0</v>
      </c>
      <c r="N17" s="341"/>
      <c r="O17" s="326"/>
      <c r="P17" s="334"/>
      <c r="Q17" s="327"/>
      <c r="R17" s="20" t="s">
        <v>29</v>
      </c>
    </row>
    <row r="18" spans="1:18" x14ac:dyDescent="0.25">
      <c r="A18" s="183">
        <v>41365</v>
      </c>
      <c r="B18" s="59">
        <f>'Eff Conc.'!B19</f>
        <v>0</v>
      </c>
      <c r="C18" s="120">
        <f>'Eff Conc.'!C19</f>
        <v>0</v>
      </c>
      <c r="D18" s="351">
        <f>'Eff Conc.'!D19*B18*3.78</f>
        <v>0</v>
      </c>
      <c r="E18" s="352">
        <f>'Eff Conc.'!E19*B18*3.78</f>
        <v>0</v>
      </c>
      <c r="F18" s="352">
        <f>'Eff Conc.'!F19*B18*3.78</f>
        <v>0</v>
      </c>
      <c r="G18" s="352">
        <f>'Eff Conc.'!G19*B18*3.78</f>
        <v>0</v>
      </c>
      <c r="H18" s="352">
        <f>'Eff Conc.'!H19*B18*3.78</f>
        <v>0</v>
      </c>
      <c r="I18" s="352">
        <f>'Eff Conc.'!I19*B18*3.78</f>
        <v>0</v>
      </c>
      <c r="J18" s="352">
        <f>'Eff Conc.'!J19*B18*3.78</f>
        <v>0</v>
      </c>
      <c r="K18" s="352">
        <f>'Eff Conc.'!K19*B18*3.78</f>
        <v>0</v>
      </c>
      <c r="L18" s="171">
        <f>'Eff Conc.'!L19*B18*3.78</f>
        <v>0</v>
      </c>
      <c r="M18" s="60">
        <f>'Eff Conc.'!S19*B18*3.78</f>
        <v>0</v>
      </c>
      <c r="N18" s="338"/>
      <c r="O18" s="73"/>
      <c r="P18" s="333"/>
      <c r="Q18" s="99"/>
    </row>
    <row r="19" spans="1:18" x14ac:dyDescent="0.25">
      <c r="A19" s="185">
        <v>41395</v>
      </c>
      <c r="B19" s="1">
        <f>'Eff Conc.'!B20</f>
        <v>0</v>
      </c>
      <c r="C19" s="121">
        <f>'Eff Conc.'!C20</f>
        <v>0</v>
      </c>
      <c r="D19" s="355">
        <f>'Eff Conc.'!D20*B19*3.78</f>
        <v>0</v>
      </c>
      <c r="E19" s="356">
        <f>'Eff Conc.'!E20*B19*3.78</f>
        <v>0</v>
      </c>
      <c r="F19" s="356">
        <f>'Eff Conc.'!F20*B19*3.78</f>
        <v>0</v>
      </c>
      <c r="G19" s="356">
        <f>'Eff Conc.'!G20*B19*3.78</f>
        <v>0</v>
      </c>
      <c r="H19" s="356">
        <f>'Eff Conc.'!H20*B19*3.78</f>
        <v>0</v>
      </c>
      <c r="I19" s="356">
        <f>'Eff Conc.'!I20*B19*3.78</f>
        <v>0</v>
      </c>
      <c r="J19" s="356">
        <f>'Eff Conc.'!J20*B19*3.78</f>
        <v>0</v>
      </c>
      <c r="K19" s="356">
        <f>'Eff Conc.'!K20*B19*3.78</f>
        <v>0</v>
      </c>
      <c r="L19" s="398">
        <f>'Eff Conc.'!L20*B19*3.78</f>
        <v>0</v>
      </c>
      <c r="M19" s="35">
        <f>'Eff Conc.'!S20*B19*3.78</f>
        <v>0</v>
      </c>
      <c r="N19" s="339"/>
      <c r="O19" s="42"/>
      <c r="P19" s="345"/>
      <c r="Q19" s="45"/>
    </row>
    <row r="20" spans="1:18" x14ac:dyDescent="0.25">
      <c r="A20" s="183">
        <v>41426</v>
      </c>
      <c r="B20" s="58">
        <f>'Eff Conc.'!B21</f>
        <v>0</v>
      </c>
      <c r="C20" s="122">
        <f>'Eff Conc.'!C21</f>
        <v>0</v>
      </c>
      <c r="D20" s="357">
        <f>'Eff Conc.'!D21*B20*3.78</f>
        <v>0</v>
      </c>
      <c r="E20" s="358">
        <f>'Eff Conc.'!E21*B20*3.78</f>
        <v>0</v>
      </c>
      <c r="F20" s="358">
        <f>'Eff Conc.'!F21*B20*3.78</f>
        <v>0</v>
      </c>
      <c r="G20" s="358">
        <f>'Eff Conc.'!G21*B20*3.78</f>
        <v>0</v>
      </c>
      <c r="H20" s="358">
        <f>'Eff Conc.'!H21*B20*3.78</f>
        <v>0</v>
      </c>
      <c r="I20" s="358">
        <f>'Eff Conc.'!I21*B20*3.78</f>
        <v>0</v>
      </c>
      <c r="J20" s="358">
        <f>'Eff Conc.'!J21*B20*3.78</f>
        <v>0</v>
      </c>
      <c r="K20" s="358">
        <f>'Eff Conc.'!K21*B20*3.78</f>
        <v>0</v>
      </c>
      <c r="L20" s="122">
        <f>'Eff Conc.'!L21*B20*3.78</f>
        <v>0</v>
      </c>
      <c r="M20" s="61">
        <f>'Eff Conc.'!S21*B20*3.78</f>
        <v>0</v>
      </c>
      <c r="N20" s="342"/>
      <c r="O20" s="75"/>
      <c r="P20" s="340"/>
      <c r="Q20" s="100"/>
      <c r="R20" s="20" t="s">
        <v>99</v>
      </c>
    </row>
    <row r="21" spans="1:18" x14ac:dyDescent="0.25">
      <c r="A21" s="185">
        <v>41456</v>
      </c>
      <c r="B21" s="1">
        <f>'Eff Conc.'!B22</f>
        <v>0</v>
      </c>
      <c r="C21" s="121">
        <f>'Eff Conc.'!C22</f>
        <v>0</v>
      </c>
      <c r="D21" s="355">
        <f>'Eff Conc.'!D22*B21*3.78</f>
        <v>0</v>
      </c>
      <c r="E21" s="356">
        <f>'Eff Conc.'!E22*B21*3.78</f>
        <v>0</v>
      </c>
      <c r="F21" s="356">
        <f>'Eff Conc.'!F22*B21*3.78</f>
        <v>0</v>
      </c>
      <c r="G21" s="356">
        <f>'Eff Conc.'!G22*B21*3.78</f>
        <v>0</v>
      </c>
      <c r="H21" s="356">
        <f>'Eff Conc.'!H22*B21*3.78</f>
        <v>0</v>
      </c>
      <c r="I21" s="356">
        <f>'Eff Conc.'!I22*B21*3.78</f>
        <v>0</v>
      </c>
      <c r="J21" s="356">
        <f>'Eff Conc.'!J22*B21*3.78</f>
        <v>0</v>
      </c>
      <c r="K21" s="356">
        <f>'Eff Conc.'!K22*B21*3.78</f>
        <v>0</v>
      </c>
      <c r="L21" s="402">
        <f>'Eff Conc.'!L22*B21*3.78</f>
        <v>0</v>
      </c>
      <c r="M21" s="35">
        <f>'Eff Conc.'!S22*B21*3.78</f>
        <v>0</v>
      </c>
      <c r="N21" s="339"/>
      <c r="O21" s="42"/>
      <c r="P21" s="345"/>
      <c r="Q21" s="45"/>
    </row>
    <row r="22" spans="1:18" x14ac:dyDescent="0.25">
      <c r="A22" s="183">
        <v>41487</v>
      </c>
      <c r="B22" s="59">
        <f>'Eff Conc.'!B23</f>
        <v>0</v>
      </c>
      <c r="C22" s="120">
        <f>'Eff Conc.'!C23</f>
        <v>0</v>
      </c>
      <c r="D22" s="351">
        <f>'Eff Conc.'!D23*B22*3.78</f>
        <v>0</v>
      </c>
      <c r="E22" s="352">
        <f>'Eff Conc.'!E23*B22*3.78</f>
        <v>0</v>
      </c>
      <c r="F22" s="352">
        <f>'Eff Conc.'!F23*B22*3.78</f>
        <v>0</v>
      </c>
      <c r="G22" s="352">
        <f>'Eff Conc.'!G23*B22*3.78</f>
        <v>0</v>
      </c>
      <c r="H22" s="352">
        <f>'Eff Conc.'!H23*B22*3.78</f>
        <v>0</v>
      </c>
      <c r="I22" s="352">
        <f>'Eff Conc.'!I23*B22*3.78</f>
        <v>0</v>
      </c>
      <c r="J22" s="352">
        <f>'Eff Conc.'!J23*B22*3.78</f>
        <v>0</v>
      </c>
      <c r="K22" s="352">
        <f>'Eff Conc.'!K23*B22*3.78</f>
        <v>0</v>
      </c>
      <c r="L22" s="120">
        <f>'Eff Conc.'!L23*B22*3.78</f>
        <v>0</v>
      </c>
      <c r="M22" s="60">
        <f>'Eff Conc.'!S23*B22*3.78</f>
        <v>0</v>
      </c>
      <c r="N22" s="338"/>
      <c r="O22" s="73"/>
      <c r="P22" s="333"/>
      <c r="Q22" s="99"/>
    </row>
    <row r="23" spans="1:18" x14ac:dyDescent="0.25">
      <c r="A23" s="185">
        <v>41518</v>
      </c>
      <c r="B23" s="108">
        <f>'Eff Conc.'!B24</f>
        <v>0</v>
      </c>
      <c r="C23" s="126">
        <f>'Eff Conc.'!C24</f>
        <v>0</v>
      </c>
      <c r="D23" s="353">
        <f>'Eff Conc.'!D24*B23*3.78</f>
        <v>0</v>
      </c>
      <c r="E23" s="354">
        <f>'Eff Conc.'!E24*B23*3.78</f>
        <v>0</v>
      </c>
      <c r="F23" s="354">
        <f>'Eff Conc.'!F24*B23*3.78</f>
        <v>0</v>
      </c>
      <c r="G23" s="354">
        <f>'Eff Conc.'!G24*B23*3.78</f>
        <v>0</v>
      </c>
      <c r="H23" s="354">
        <f>'Eff Conc.'!H24*B23*3.78</f>
        <v>0</v>
      </c>
      <c r="I23" s="354">
        <f>'Eff Conc.'!I24*B23*3.78</f>
        <v>0</v>
      </c>
      <c r="J23" s="354">
        <f>'Eff Conc.'!J24*B23*3.78</f>
        <v>0</v>
      </c>
      <c r="K23" s="354">
        <f>'Eff Conc.'!K24*B23*3.78</f>
        <v>0</v>
      </c>
      <c r="L23" s="403">
        <f>'Eff Conc.'!L24*B23*3.78</f>
        <v>0</v>
      </c>
      <c r="M23" s="113">
        <f>'Eff Conc.'!S24*B23*3.78</f>
        <v>0</v>
      </c>
      <c r="N23" s="341"/>
      <c r="O23" s="326"/>
      <c r="P23" s="334"/>
      <c r="Q23" s="327"/>
      <c r="R23" s="20" t="s">
        <v>28</v>
      </c>
    </row>
    <row r="24" spans="1:18" x14ac:dyDescent="0.25">
      <c r="A24" s="183">
        <v>41548</v>
      </c>
      <c r="B24" s="59">
        <f>'Eff Conc.'!B25</f>
        <v>0</v>
      </c>
      <c r="C24" s="120">
        <f>'Eff Conc.'!C25</f>
        <v>0</v>
      </c>
      <c r="D24" s="351">
        <f>'Eff Conc.'!D25*B24*3.78</f>
        <v>0</v>
      </c>
      <c r="E24" s="352">
        <f>'Eff Conc.'!E25*B24*3.78</f>
        <v>0</v>
      </c>
      <c r="F24" s="352">
        <f>'Eff Conc.'!F25*B24*3.78</f>
        <v>0</v>
      </c>
      <c r="G24" s="352">
        <f>'Eff Conc.'!G25*B24*3.78</f>
        <v>0</v>
      </c>
      <c r="H24" s="352">
        <f>'Eff Conc.'!H25*B24*3.78</f>
        <v>0</v>
      </c>
      <c r="I24" s="352">
        <f>'Eff Conc.'!I25*B24*3.78</f>
        <v>0</v>
      </c>
      <c r="J24" s="352">
        <f>'Eff Conc.'!J25*B24*3.78</f>
        <v>0</v>
      </c>
      <c r="K24" s="352">
        <f>'Eff Conc.'!K25*B24*3.78</f>
        <v>0</v>
      </c>
      <c r="L24" s="171">
        <f>'Eff Conc.'!L25*B24*3.78</f>
        <v>0</v>
      </c>
      <c r="M24" s="60">
        <f>'Eff Conc.'!S25*B24*3.78</f>
        <v>0</v>
      </c>
      <c r="N24" s="338"/>
      <c r="O24" s="73"/>
      <c r="P24" s="333"/>
      <c r="Q24" s="99"/>
    </row>
    <row r="25" spans="1:18" x14ac:dyDescent="0.25">
      <c r="A25" s="185">
        <v>41579</v>
      </c>
      <c r="B25" s="1">
        <f>'Eff Conc.'!B26</f>
        <v>0</v>
      </c>
      <c r="C25" s="121">
        <f>'Eff Conc.'!C26</f>
        <v>0</v>
      </c>
      <c r="D25" s="355">
        <f>'Eff Conc.'!D26*B25*3.78</f>
        <v>0</v>
      </c>
      <c r="E25" s="356">
        <f>'Eff Conc.'!E26*B25*3.78</f>
        <v>0</v>
      </c>
      <c r="F25" s="356">
        <f>'Eff Conc.'!F26*B25*3.78</f>
        <v>0</v>
      </c>
      <c r="G25" s="356">
        <f>'Eff Conc.'!G26*B25*3.78</f>
        <v>0</v>
      </c>
      <c r="H25" s="356">
        <f>'Eff Conc.'!H26*B25*3.78</f>
        <v>0</v>
      </c>
      <c r="I25" s="356">
        <f>'Eff Conc.'!I26*B25*3.78</f>
        <v>0</v>
      </c>
      <c r="J25" s="356">
        <f>'Eff Conc.'!J26*B25*3.78</f>
        <v>0</v>
      </c>
      <c r="K25" s="356">
        <f>'Eff Conc.'!K26*B25*3.78</f>
        <v>0</v>
      </c>
      <c r="L25" s="398">
        <f>'Eff Conc.'!L26*B25*3.78</f>
        <v>0</v>
      </c>
      <c r="M25" s="35">
        <f>'Eff Conc.'!S26*B25*3.78</f>
        <v>0</v>
      </c>
      <c r="N25" s="339"/>
      <c r="O25" s="42"/>
      <c r="P25" s="345"/>
      <c r="Q25" s="45"/>
    </row>
    <row r="26" spans="1:18" x14ac:dyDescent="0.25">
      <c r="A26" s="183">
        <v>41609</v>
      </c>
      <c r="B26" s="58">
        <f>'Eff Conc.'!B27</f>
        <v>0</v>
      </c>
      <c r="C26" s="122">
        <f>'Eff Conc.'!C27</f>
        <v>0</v>
      </c>
      <c r="D26" s="357">
        <f>'Eff Conc.'!D27*B26*3.78</f>
        <v>0</v>
      </c>
      <c r="E26" s="358">
        <f>'Eff Conc.'!E27*B26*3.78</f>
        <v>0</v>
      </c>
      <c r="F26" s="358">
        <f>'Eff Conc.'!F27*B26*3.78</f>
        <v>0</v>
      </c>
      <c r="G26" s="358">
        <f>'Eff Conc.'!G27*B26*3.78</f>
        <v>0</v>
      </c>
      <c r="H26" s="358">
        <f>'Eff Conc.'!H27*B26*3.78</f>
        <v>0</v>
      </c>
      <c r="I26" s="358">
        <f>'Eff Conc.'!I27*B26*3.78</f>
        <v>0</v>
      </c>
      <c r="J26" s="358">
        <f>'Eff Conc.'!J27*B26*3.78</f>
        <v>0</v>
      </c>
      <c r="K26" s="358">
        <f>'Eff Conc.'!K27*B26*3.78</f>
        <v>0</v>
      </c>
      <c r="L26" s="122">
        <f>'Eff Conc.'!L27*B26*3.78</f>
        <v>0</v>
      </c>
      <c r="M26" s="61">
        <f>'Eff Conc.'!S27*B26*3.78</f>
        <v>0</v>
      </c>
      <c r="N26" s="340"/>
      <c r="O26" s="100"/>
      <c r="P26" s="340"/>
      <c r="Q26" s="100"/>
      <c r="R26" s="20" t="s">
        <v>27</v>
      </c>
    </row>
    <row r="27" spans="1:18" x14ac:dyDescent="0.25">
      <c r="A27" s="185">
        <v>41640</v>
      </c>
      <c r="B27" s="1">
        <f>'Eff Conc.'!B28</f>
        <v>0</v>
      </c>
      <c r="C27" s="121">
        <f>'Eff Conc.'!C28</f>
        <v>0</v>
      </c>
      <c r="D27" s="355">
        <f>'Eff Conc.'!D28*B27*3.78</f>
        <v>0</v>
      </c>
      <c r="E27" s="356">
        <f>'Eff Conc.'!E28*B27*3.78</f>
        <v>0</v>
      </c>
      <c r="F27" s="356">
        <f>'Eff Conc.'!F28*B27*3.78</f>
        <v>0</v>
      </c>
      <c r="G27" s="356">
        <f>'Eff Conc.'!G28*B27*3.78</f>
        <v>0</v>
      </c>
      <c r="H27" s="356">
        <f>'Eff Conc.'!H28*B27*3.78</f>
        <v>0</v>
      </c>
      <c r="I27" s="356">
        <f>'Eff Conc.'!I28*B27*3.78</f>
        <v>0</v>
      </c>
      <c r="J27" s="356">
        <f>'Eff Conc.'!J28*B27*3.78</f>
        <v>0</v>
      </c>
      <c r="K27" s="356">
        <f>'Eff Conc.'!K28*B27*3.78</f>
        <v>0</v>
      </c>
      <c r="L27" s="402">
        <f>'Eff Conc.'!L28*B27*3.78</f>
        <v>0</v>
      </c>
      <c r="M27" s="35">
        <f>'Eff Conc.'!S28*B27*3.78</f>
        <v>0</v>
      </c>
      <c r="N27" s="339"/>
      <c r="O27" s="42"/>
      <c r="P27" s="345"/>
      <c r="Q27" s="45"/>
    </row>
    <row r="28" spans="1:18" x14ac:dyDescent="0.25">
      <c r="A28" s="183">
        <v>41671</v>
      </c>
      <c r="B28" s="59">
        <f>'Eff Conc.'!B29</f>
        <v>0</v>
      </c>
      <c r="C28" s="120">
        <f>'Eff Conc.'!C29</f>
        <v>0</v>
      </c>
      <c r="D28" s="351">
        <f>'Eff Conc.'!D29*B28*3.78</f>
        <v>0</v>
      </c>
      <c r="E28" s="352">
        <f>'Eff Conc.'!E29*B28*3.78</f>
        <v>0</v>
      </c>
      <c r="F28" s="352">
        <f>'Eff Conc.'!F29*B28*3.78</f>
        <v>0</v>
      </c>
      <c r="G28" s="352">
        <f>'Eff Conc.'!G29*B28*3.78</f>
        <v>0</v>
      </c>
      <c r="H28" s="352">
        <f>'Eff Conc.'!H29*B28*3.78</f>
        <v>0</v>
      </c>
      <c r="I28" s="352">
        <f>'Eff Conc.'!I29*B28*3.78</f>
        <v>0</v>
      </c>
      <c r="J28" s="352">
        <f>'Eff Conc.'!J29*B28*3.78</f>
        <v>0</v>
      </c>
      <c r="K28" s="352">
        <f>'Eff Conc.'!K29*B28*3.78</f>
        <v>0</v>
      </c>
      <c r="L28" s="120">
        <f>'Eff Conc.'!L29*B28*3.78</f>
        <v>0</v>
      </c>
      <c r="M28" s="60">
        <f>'Eff Conc.'!S29*B28*3.78</f>
        <v>0</v>
      </c>
      <c r="N28" s="338"/>
      <c r="O28" s="73"/>
      <c r="P28" s="333"/>
      <c r="Q28" s="99"/>
    </row>
    <row r="29" spans="1:18" x14ac:dyDescent="0.25">
      <c r="A29" s="185">
        <v>41699</v>
      </c>
      <c r="B29" s="108">
        <f>'Eff Conc.'!B30</f>
        <v>0</v>
      </c>
      <c r="C29" s="126">
        <f>'Eff Conc.'!C30</f>
        <v>0</v>
      </c>
      <c r="D29" s="353">
        <f>'Eff Conc.'!D30*B29*3.78</f>
        <v>0</v>
      </c>
      <c r="E29" s="354">
        <f>'Eff Conc.'!E30*B29*3.78</f>
        <v>0</v>
      </c>
      <c r="F29" s="354">
        <f>'Eff Conc.'!F30*B29*3.78</f>
        <v>0</v>
      </c>
      <c r="G29" s="354">
        <f>'Eff Conc.'!G30*B29*3.78</f>
        <v>0</v>
      </c>
      <c r="H29" s="354">
        <f>'Eff Conc.'!H30*B29*3.78</f>
        <v>0</v>
      </c>
      <c r="I29" s="354">
        <f>'Eff Conc.'!I30*B29*3.78</f>
        <v>0</v>
      </c>
      <c r="J29" s="354">
        <f>'Eff Conc.'!J30*B29*3.78</f>
        <v>0</v>
      </c>
      <c r="K29" s="354">
        <f>'Eff Conc.'!K30*B29*3.78</f>
        <v>0</v>
      </c>
      <c r="L29" s="403">
        <f>'Eff Conc.'!L30*B29*3.78</f>
        <v>0</v>
      </c>
      <c r="M29" s="113">
        <f>'Eff Conc.'!S30*B29*3.78</f>
        <v>0</v>
      </c>
      <c r="N29" s="341"/>
      <c r="O29" s="326"/>
      <c r="P29" s="334"/>
      <c r="Q29" s="327"/>
      <c r="R29" s="20" t="s">
        <v>29</v>
      </c>
    </row>
    <row r="30" spans="1:18" x14ac:dyDescent="0.25">
      <c r="A30" s="183">
        <v>41730</v>
      </c>
      <c r="B30" s="59">
        <f>'Eff Conc.'!B31</f>
        <v>0</v>
      </c>
      <c r="C30" s="120">
        <f>'Eff Conc.'!C31</f>
        <v>0</v>
      </c>
      <c r="D30" s="351">
        <f>'Eff Conc.'!D31*B30*3.78</f>
        <v>0</v>
      </c>
      <c r="E30" s="352">
        <f>'Eff Conc.'!E31*B30*3.78</f>
        <v>0</v>
      </c>
      <c r="F30" s="352">
        <f>'Eff Conc.'!F31*B30*3.78</f>
        <v>0</v>
      </c>
      <c r="G30" s="352">
        <f>'Eff Conc.'!G31*B30*3.78</f>
        <v>0</v>
      </c>
      <c r="H30" s="352">
        <f>'Eff Conc.'!H31*B30*3.78</f>
        <v>0</v>
      </c>
      <c r="I30" s="352">
        <f>'Eff Conc.'!I31*B30*3.78</f>
        <v>0</v>
      </c>
      <c r="J30" s="352">
        <f>'Eff Conc.'!J31*B30*3.78</f>
        <v>0</v>
      </c>
      <c r="K30" s="352">
        <f>'Eff Conc.'!K31*B30*3.78</f>
        <v>0</v>
      </c>
      <c r="L30" s="171">
        <f>'Eff Conc.'!L31*B30*3.78</f>
        <v>0</v>
      </c>
      <c r="M30" s="60">
        <f>'Eff Conc.'!S31*B30*3.78</f>
        <v>0</v>
      </c>
      <c r="N30" s="338"/>
      <c r="O30" s="73"/>
      <c r="P30" s="333"/>
      <c r="Q30" s="99"/>
    </row>
    <row r="31" spans="1:18" x14ac:dyDescent="0.25">
      <c r="A31" s="185">
        <v>41760</v>
      </c>
      <c r="B31" s="1">
        <f>'Eff Conc.'!B32</f>
        <v>0</v>
      </c>
      <c r="C31" s="121">
        <f>'Eff Conc.'!C32</f>
        <v>0</v>
      </c>
      <c r="D31" s="355">
        <f>'Eff Conc.'!D32*B31*3.78</f>
        <v>0</v>
      </c>
      <c r="E31" s="356">
        <f>'Eff Conc.'!E32*B31*3.78</f>
        <v>0</v>
      </c>
      <c r="F31" s="356">
        <f>'Eff Conc.'!F32*B31*3.78</f>
        <v>0</v>
      </c>
      <c r="G31" s="356">
        <f>'Eff Conc.'!G32*B31*3.78</f>
        <v>0</v>
      </c>
      <c r="H31" s="356">
        <f>'Eff Conc.'!H32*B31*3.78</f>
        <v>0</v>
      </c>
      <c r="I31" s="356">
        <f>'Eff Conc.'!I32*B31*3.78</f>
        <v>0</v>
      </c>
      <c r="J31" s="356">
        <f>'Eff Conc.'!J32*B31*3.78</f>
        <v>0</v>
      </c>
      <c r="K31" s="356">
        <f>'Eff Conc.'!K32*B31*3.78</f>
        <v>0</v>
      </c>
      <c r="L31" s="398">
        <f>'Eff Conc.'!L32*B31*3.78</f>
        <v>0</v>
      </c>
      <c r="M31" s="35">
        <f>'Eff Conc.'!S32*B31*3.78</f>
        <v>0</v>
      </c>
      <c r="N31" s="339"/>
      <c r="O31" s="42"/>
      <c r="P31" s="345"/>
      <c r="Q31" s="45"/>
    </row>
    <row r="32" spans="1:18" ht="15.75" thickBot="1" x14ac:dyDescent="0.3">
      <c r="A32" s="183">
        <v>41791</v>
      </c>
      <c r="B32" s="58">
        <f>'Eff Conc.'!B33</f>
        <v>0</v>
      </c>
      <c r="C32" s="122">
        <f>'Eff Conc.'!C33</f>
        <v>0</v>
      </c>
      <c r="D32" s="357">
        <f>'Eff Conc.'!D33*B32*3.78</f>
        <v>0</v>
      </c>
      <c r="E32" s="358">
        <f>'Eff Conc.'!E33*B32*3.78</f>
        <v>0</v>
      </c>
      <c r="F32" s="358">
        <f>'Eff Conc.'!F33*B32*3.78</f>
        <v>0</v>
      </c>
      <c r="G32" s="358">
        <f>'Eff Conc.'!G33*B32*3.78</f>
        <v>0</v>
      </c>
      <c r="H32" s="358">
        <f>'Eff Conc.'!H33*B32*3.78</f>
        <v>0</v>
      </c>
      <c r="I32" s="358">
        <f>'Eff Conc.'!I33*B32*3.78</f>
        <v>0</v>
      </c>
      <c r="J32" s="358">
        <f>'Eff Conc.'!J33*B32*3.78</f>
        <v>0</v>
      </c>
      <c r="K32" s="358">
        <f>'Eff Conc.'!K33*B32*3.78</f>
        <v>0</v>
      </c>
      <c r="L32" s="122">
        <f>'Eff Conc.'!L33*B32*3.78</f>
        <v>0</v>
      </c>
      <c r="M32" s="61">
        <f>'Eff Conc.'!S33*B32*3.78</f>
        <v>0</v>
      </c>
      <c r="N32" s="340"/>
      <c r="O32" s="100"/>
      <c r="P32" s="340"/>
      <c r="Q32" s="100"/>
      <c r="R32" s="37" t="s">
        <v>107</v>
      </c>
    </row>
    <row r="33" spans="1:21" x14ac:dyDescent="0.25">
      <c r="Q33" s="32"/>
    </row>
    <row r="34" spans="1:21" x14ac:dyDescent="0.25">
      <c r="Q34" s="33"/>
    </row>
    <row r="35" spans="1:21" ht="23.25" x14ac:dyDescent="0.35">
      <c r="B35" s="440" t="s">
        <v>42</v>
      </c>
      <c r="C35" s="440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343"/>
      <c r="O35" s="19"/>
      <c r="P35" s="343"/>
      <c r="Q35" s="203"/>
      <c r="R35" s="19"/>
      <c r="S35" s="19"/>
      <c r="T35" s="19"/>
      <c r="U35" s="19"/>
    </row>
    <row r="36" spans="1:21" ht="15.75" thickBot="1" x14ac:dyDescent="0.3">
      <c r="B36" s="459" t="s">
        <v>40</v>
      </c>
      <c r="C36" s="459"/>
      <c r="D36" s="459"/>
      <c r="E36" s="459"/>
      <c r="F36" s="459"/>
      <c r="G36" s="459"/>
      <c r="H36" s="459"/>
      <c r="I36" s="459"/>
      <c r="J36" s="459"/>
      <c r="K36" s="459"/>
      <c r="L36" s="459"/>
      <c r="M36" s="459"/>
      <c r="N36" s="344"/>
      <c r="O36" s="101"/>
      <c r="P36" s="344"/>
      <c r="Q36" s="204"/>
      <c r="R36" s="101"/>
      <c r="S36" s="101"/>
      <c r="T36" s="101"/>
      <c r="U36" s="101"/>
    </row>
    <row r="37" spans="1:21" x14ac:dyDescent="0.25">
      <c r="A37" s="25" t="s">
        <v>34</v>
      </c>
      <c r="B37" s="23">
        <f>'Eff Conc.'!B38</f>
        <v>4.3780000000000001</v>
      </c>
      <c r="C37" s="26">
        <f>'Eff Conc.'!C38</f>
        <v>8.5500000000000007</v>
      </c>
      <c r="D37" s="98">
        <f>SUM(F37,G37,H37)</f>
        <v>263.95399799999996</v>
      </c>
      <c r="E37" s="26">
        <f>'Eff Conc.'!E38*B37*3.78</f>
        <v>71.160011999999995</v>
      </c>
      <c r="F37" s="26">
        <f>'Eff Conc.'!F38*B37*3.78</f>
        <v>62.885591999999988</v>
      </c>
      <c r="G37" s="26">
        <f>'Eff Conc.'!G38*B37*3.78</f>
        <v>198.58607999999998</v>
      </c>
      <c r="H37" s="26">
        <f>'Eff Conc.'!H38*B37*3.78</f>
        <v>2.4823259999999996</v>
      </c>
      <c r="I37" s="24">
        <f>'Eff Conc.'!I38*B37*3.78</f>
        <v>47.991635999999993</v>
      </c>
      <c r="J37" s="23">
        <f>'Eff Conc.'!J38*B37*3.78</f>
        <v>26.478144</v>
      </c>
      <c r="K37" s="26">
        <f>'Eff Conc.'!K38*B37*3.78</f>
        <v>23.168375999999999</v>
      </c>
      <c r="L37" s="24">
        <f>'Eff Conc.'!L38*C37*3.78</f>
        <v>48.478500000000004</v>
      </c>
      <c r="M37" s="34">
        <f>'Eff Conc.'!S38*B37*3.78</f>
        <v>99.293039999999991</v>
      </c>
      <c r="N37" s="332">
        <f>SUM('Inf Loads'!$F$7,'Inf Loads'!$H$7,'Inf Loads'!$I$7)-SUM(E37,G37,H37)</f>
        <v>118.324206</v>
      </c>
      <c r="O37" s="208">
        <f>(SUM('Inf Loads'!$F$7,'Inf Loads'!$H$7,'Inf Loads'!$I$7)-SUM(E37,G37,H37))/(SUM('Inf Loads'!$F$7,'Inf Loads'!$H$7,'Inf Loads'!$I$7))</f>
        <v>0.30296610169491528</v>
      </c>
      <c r="P37" s="332">
        <f>'Inf Loads'!$L$7-J37</f>
        <v>16.548840000000006</v>
      </c>
      <c r="Q37" s="208">
        <f>('Inf Loads'!$L$7-J37)/('Inf Loads'!$L$7)</f>
        <v>0.38461538461538469</v>
      </c>
      <c r="R37" s="89"/>
      <c r="S37" s="89"/>
      <c r="T37" s="89"/>
      <c r="U37" s="89"/>
    </row>
    <row r="38" spans="1:21" x14ac:dyDescent="0.25">
      <c r="A38" s="28" t="s">
        <v>34</v>
      </c>
      <c r="B38" s="1">
        <f>'Eff Conc.'!B39</f>
        <v>0</v>
      </c>
      <c r="C38" s="3">
        <f>'Eff Conc.'!C39</f>
        <v>0</v>
      </c>
      <c r="D38" s="84">
        <f>SUM(F38,G38,H38)</f>
        <v>0</v>
      </c>
      <c r="E38" s="3">
        <f>'Eff Conc.'!E39*B38*3.78</f>
        <v>0</v>
      </c>
      <c r="F38" s="3">
        <f>'Eff Conc.'!F39*B38*3.78</f>
        <v>0</v>
      </c>
      <c r="G38" s="3">
        <f>'Eff Conc.'!G39*B38*3.78</f>
        <v>0</v>
      </c>
      <c r="H38" s="3">
        <f>'Eff Conc.'!H39*B38*3.78</f>
        <v>0</v>
      </c>
      <c r="I38" s="2">
        <f>'Eff Conc.'!I39*B38*3.78</f>
        <v>0</v>
      </c>
      <c r="J38" s="1">
        <f>'Eff Conc.'!J39*B38*3.78</f>
        <v>0</v>
      </c>
      <c r="K38" s="3">
        <f>'Eff Conc.'!K39*B38*3.78</f>
        <v>0</v>
      </c>
      <c r="L38" s="2">
        <f>'Eff Conc.'!L39*C38*3.78</f>
        <v>0</v>
      </c>
      <c r="M38" s="35">
        <f>'Eff Conc.'!S39*B38*3.78</f>
        <v>0</v>
      </c>
      <c r="N38" s="345"/>
      <c r="O38" s="45"/>
      <c r="P38" s="95"/>
      <c r="Q38" s="45"/>
    </row>
    <row r="39" spans="1:21" x14ac:dyDescent="0.25">
      <c r="A39" s="28" t="s">
        <v>38</v>
      </c>
      <c r="B39" s="1">
        <f>'Eff Conc.'!B40</f>
        <v>0</v>
      </c>
      <c r="C39" s="3">
        <f>'Eff Conc.'!C40</f>
        <v>0</v>
      </c>
      <c r="D39" s="1">
        <f>SUM(F39,G39,H39)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2">
        <f>'Eff Conc.'!I40*B39*3.78</f>
        <v>0</v>
      </c>
      <c r="J39" s="1">
        <f>'Eff Conc.'!J40*B39*3.78</f>
        <v>0</v>
      </c>
      <c r="K39" s="3">
        <f>'Eff Conc.'!K40*B39*3.78</f>
        <v>0</v>
      </c>
      <c r="L39" s="2">
        <f>'Eff Conc.'!L40*C39*3.78</f>
        <v>0</v>
      </c>
      <c r="M39" s="35">
        <f>'Eff Conc.'!S40*B39*3.78</f>
        <v>0</v>
      </c>
      <c r="N39" s="345"/>
      <c r="O39" s="45"/>
      <c r="P39" s="96"/>
      <c r="Q39" s="45"/>
    </row>
    <row r="40" spans="1:21" ht="15.75" thickBot="1" x14ac:dyDescent="0.3">
      <c r="A40" s="30" t="s">
        <v>38</v>
      </c>
      <c r="B40" s="4">
        <f>'Eff Conc.'!B41</f>
        <v>0</v>
      </c>
      <c r="C40" s="6">
        <f>'Eff Conc.'!C41</f>
        <v>0</v>
      </c>
      <c r="D40" s="90">
        <f>SUM(F40,G40,H40)</f>
        <v>0</v>
      </c>
      <c r="E40" s="6">
        <f>'Eff Conc.'!E41*B40*3.78</f>
        <v>0</v>
      </c>
      <c r="F40" s="6">
        <f>'Eff Conc.'!F41*B40*3.78</f>
        <v>0</v>
      </c>
      <c r="G40" s="6">
        <f>'Eff Conc.'!G41*B40*3.78</f>
        <v>0</v>
      </c>
      <c r="H40" s="6">
        <f>'Eff Conc.'!H41*B40*3.78</f>
        <v>0</v>
      </c>
      <c r="I40" s="5">
        <f>'Eff Conc.'!I41*B40*3.78</f>
        <v>0</v>
      </c>
      <c r="J40" s="4">
        <f>'Eff Conc.'!J41*B40*3.78</f>
        <v>0</v>
      </c>
      <c r="K40" s="6">
        <f>'Eff Conc.'!K41*B40*3.78</f>
        <v>0</v>
      </c>
      <c r="L40" s="5">
        <f>'Eff Conc.'!L41*C40*3.78</f>
        <v>0</v>
      </c>
      <c r="M40" s="36">
        <f>'Eff Conc.'!S41*B40*3.78</f>
        <v>0</v>
      </c>
      <c r="N40" s="346"/>
      <c r="O40" s="46"/>
      <c r="P40" s="97"/>
      <c r="Q40" s="46"/>
    </row>
  </sheetData>
  <mergeCells count="7">
    <mergeCell ref="B6:N6"/>
    <mergeCell ref="B1:N2"/>
    <mergeCell ref="B35:M35"/>
    <mergeCell ref="B36:M36"/>
    <mergeCell ref="B7:C7"/>
    <mergeCell ref="B3:O3"/>
    <mergeCell ref="B4:O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J24" sqref="J24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440" t="s">
        <v>73</v>
      </c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170"/>
      <c r="P1" s="170"/>
    </row>
    <row r="2" spans="1:17" ht="23.25" customHeight="1" x14ac:dyDescent="0.25">
      <c r="C2" s="466" t="s">
        <v>75</v>
      </c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</row>
    <row r="3" spans="1:17" ht="18.75" x14ac:dyDescent="0.3">
      <c r="C3" s="444" t="s">
        <v>87</v>
      </c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</row>
    <row r="4" spans="1:17" ht="19.5" thickBot="1" x14ac:dyDescent="0.35">
      <c r="C4" s="444" t="s">
        <v>88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  <c r="Q4" s="444"/>
    </row>
    <row r="5" spans="1:17" ht="27.75" customHeight="1" x14ac:dyDescent="0.25">
      <c r="A5" s="191" t="s">
        <v>79</v>
      </c>
      <c r="B5" s="40" t="s">
        <v>0</v>
      </c>
      <c r="C5" s="460" t="s">
        <v>4</v>
      </c>
      <c r="D5" s="461"/>
      <c r="E5" s="460" t="s">
        <v>91</v>
      </c>
      <c r="F5" s="461"/>
      <c r="G5" s="460" t="s">
        <v>3</v>
      </c>
      <c r="H5" s="461"/>
      <c r="I5" s="460" t="s">
        <v>7</v>
      </c>
      <c r="J5" s="461"/>
      <c r="K5" s="462" t="s">
        <v>50</v>
      </c>
      <c r="L5" s="461"/>
      <c r="M5" s="462" t="s">
        <v>9</v>
      </c>
      <c r="N5" s="461"/>
      <c r="O5" s="18"/>
    </row>
    <row r="6" spans="1:17" ht="18.75" customHeight="1" thickBot="1" x14ac:dyDescent="0.3">
      <c r="A6" s="175"/>
      <c r="B6" s="198" t="s">
        <v>76</v>
      </c>
      <c r="C6" s="13" t="s">
        <v>66</v>
      </c>
      <c r="D6" s="118" t="s">
        <v>67</v>
      </c>
      <c r="E6" s="13" t="s">
        <v>66</v>
      </c>
      <c r="F6" s="118" t="s">
        <v>67</v>
      </c>
      <c r="G6" s="13" t="s">
        <v>66</v>
      </c>
      <c r="H6" s="118" t="s">
        <v>67</v>
      </c>
      <c r="I6" s="13" t="s">
        <v>66</v>
      </c>
      <c r="J6" s="118" t="s">
        <v>67</v>
      </c>
      <c r="K6" s="163" t="s">
        <v>66</v>
      </c>
      <c r="L6" s="164" t="s">
        <v>67</v>
      </c>
      <c r="M6" s="163" t="s">
        <v>66</v>
      </c>
      <c r="N6" s="118" t="s">
        <v>67</v>
      </c>
      <c r="O6" s="18"/>
    </row>
    <row r="7" spans="1:17" x14ac:dyDescent="0.25">
      <c r="A7" s="180" t="s">
        <v>33</v>
      </c>
      <c r="B7" s="180">
        <v>41102</v>
      </c>
      <c r="C7" s="217">
        <v>7.0000000000000007E-2</v>
      </c>
      <c r="D7" s="119">
        <v>0.1</v>
      </c>
      <c r="E7" s="221">
        <v>0.02</v>
      </c>
      <c r="F7" s="119">
        <v>0.1</v>
      </c>
      <c r="G7" s="221">
        <v>0.04</v>
      </c>
      <c r="H7" s="119">
        <v>0.1</v>
      </c>
      <c r="I7" s="226">
        <v>7.4999999999999997E-2</v>
      </c>
      <c r="J7" s="119">
        <v>0.1</v>
      </c>
      <c r="K7" s="26">
        <v>0.15</v>
      </c>
      <c r="L7" s="119">
        <v>0.2</v>
      </c>
      <c r="M7" s="227">
        <v>4</v>
      </c>
      <c r="N7" s="119">
        <v>6</v>
      </c>
      <c r="O7" s="49" t="s">
        <v>28</v>
      </c>
    </row>
    <row r="8" spans="1:17" x14ac:dyDescent="0.25">
      <c r="A8" s="181" t="s">
        <v>34</v>
      </c>
      <c r="B8" s="187">
        <v>41246</v>
      </c>
      <c r="C8" s="413">
        <v>7.0000000000000007E-2</v>
      </c>
      <c r="D8" s="121">
        <v>0.1</v>
      </c>
      <c r="E8" s="413">
        <v>0.02</v>
      </c>
      <c r="F8" s="121">
        <v>0.1</v>
      </c>
      <c r="G8" s="413">
        <v>0.04</v>
      </c>
      <c r="H8" s="121">
        <v>0.1</v>
      </c>
      <c r="I8" s="414">
        <v>7.4999999999999997E-2</v>
      </c>
      <c r="J8" s="121">
        <v>0.1</v>
      </c>
      <c r="K8" s="85">
        <v>0.06</v>
      </c>
      <c r="L8" s="124">
        <v>0.1</v>
      </c>
      <c r="M8" s="228">
        <v>2</v>
      </c>
      <c r="N8" s="124">
        <v>3</v>
      </c>
      <c r="O8" s="49" t="s">
        <v>29</v>
      </c>
    </row>
    <row r="9" spans="1:17" x14ac:dyDescent="0.25">
      <c r="A9" s="182" t="s">
        <v>35</v>
      </c>
      <c r="B9" s="182"/>
      <c r="C9" s="218"/>
      <c r="D9" s="121"/>
      <c r="E9" s="223"/>
      <c r="F9" s="121"/>
      <c r="G9" s="223"/>
      <c r="H9" s="121"/>
      <c r="I9" s="222"/>
      <c r="J9" s="121"/>
      <c r="K9" s="3"/>
      <c r="L9" s="121"/>
      <c r="M9" s="229"/>
      <c r="N9" s="121"/>
      <c r="O9" s="114" t="s">
        <v>25</v>
      </c>
    </row>
    <row r="10" spans="1:17" x14ac:dyDescent="0.25">
      <c r="A10" s="183" t="s">
        <v>36</v>
      </c>
      <c r="B10" s="195"/>
      <c r="C10" s="219"/>
      <c r="D10" s="171"/>
      <c r="E10" s="224"/>
      <c r="F10" s="171"/>
      <c r="G10" s="224"/>
      <c r="H10" s="171"/>
      <c r="I10" s="224"/>
      <c r="J10" s="171"/>
      <c r="K10" s="172"/>
      <c r="L10" s="171"/>
      <c r="M10" s="173"/>
      <c r="N10" s="171"/>
      <c r="O10" s="49" t="s">
        <v>28</v>
      </c>
    </row>
    <row r="11" spans="1:17" ht="15.75" thickBot="1" x14ac:dyDescent="0.3">
      <c r="A11" s="184" t="s">
        <v>37</v>
      </c>
      <c r="B11" s="196"/>
      <c r="C11" s="220"/>
      <c r="D11" s="123"/>
      <c r="E11" s="225"/>
      <c r="F11" s="123"/>
      <c r="G11" s="225"/>
      <c r="H11" s="123"/>
      <c r="I11" s="225"/>
      <c r="J11" s="123"/>
      <c r="K11" s="63"/>
      <c r="L11" s="123"/>
      <c r="M11" s="76"/>
      <c r="N11" s="123"/>
      <c r="O11" s="57" t="s">
        <v>26</v>
      </c>
    </row>
    <row r="13" spans="1:17" x14ac:dyDescent="0.25">
      <c r="B13" s="18"/>
    </row>
    <row r="14" spans="1:17" x14ac:dyDescent="0.25">
      <c r="B14" s="18"/>
    </row>
    <row r="15" spans="1:17" x14ac:dyDescent="0.25">
      <c r="B15" s="18"/>
    </row>
  </sheetData>
  <mergeCells count="10">
    <mergeCell ref="K5:L5"/>
    <mergeCell ref="M5:N5"/>
    <mergeCell ref="D1:N1"/>
    <mergeCell ref="C5:D5"/>
    <mergeCell ref="E5:F5"/>
    <mergeCell ref="G5:H5"/>
    <mergeCell ref="I5:J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G35" sqref="G35"/>
    </sheetView>
  </sheetViews>
  <sheetFormatPr defaultRowHeight="15" x14ac:dyDescent="0.25"/>
  <cols>
    <col min="1" max="1" width="11" customWidth="1"/>
    <col min="2" max="2" width="6" style="260" customWidth="1"/>
    <col min="3" max="3" width="6" customWidth="1"/>
    <col min="4" max="4" width="6" style="260" customWidth="1"/>
    <col min="5" max="5" width="6" customWidth="1"/>
    <col min="6" max="6" width="6" style="275" customWidth="1"/>
    <col min="7" max="7" width="6" customWidth="1"/>
    <col min="8" max="8" width="6.28515625" style="293" customWidth="1"/>
    <col min="9" max="9" width="6" customWidth="1"/>
    <col min="10" max="10" width="6" style="260" customWidth="1"/>
    <col min="11" max="11" width="6" customWidth="1"/>
    <col min="12" max="12" width="6" style="260" customWidth="1"/>
    <col min="13" max="13" width="6" customWidth="1"/>
    <col min="14" max="14" width="6" style="260" customWidth="1"/>
    <col min="15" max="15" width="6" customWidth="1"/>
    <col min="16" max="16" width="6" style="275" customWidth="1"/>
    <col min="17" max="17" width="6" customWidth="1"/>
    <col min="18" max="19" width="5" style="254" customWidth="1"/>
  </cols>
  <sheetData>
    <row r="1" spans="1:20" ht="23.25" customHeight="1" x14ac:dyDescent="0.35">
      <c r="C1" s="440" t="s">
        <v>74</v>
      </c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04"/>
      <c r="S1" s="404"/>
    </row>
    <row r="2" spans="1:20" s="18" customFormat="1" ht="20.25" customHeight="1" x14ac:dyDescent="0.25">
      <c r="B2" s="281"/>
      <c r="C2" s="439" t="s">
        <v>97</v>
      </c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05"/>
      <c r="S2" s="405"/>
    </row>
    <row r="3" spans="1:20" ht="18.75" x14ac:dyDescent="0.3">
      <c r="B3" s="444" t="s">
        <v>87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</row>
    <row r="4" spans="1:20" ht="19.5" thickBot="1" x14ac:dyDescent="0.35">
      <c r="B4" s="444" t="s">
        <v>88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20" ht="27.75" customHeight="1" x14ac:dyDescent="0.25">
      <c r="A5" s="152" t="s">
        <v>0</v>
      </c>
      <c r="B5" s="460" t="s">
        <v>4</v>
      </c>
      <c r="C5" s="461"/>
      <c r="D5" s="460" t="s">
        <v>5</v>
      </c>
      <c r="E5" s="461"/>
      <c r="F5" s="460" t="s">
        <v>1</v>
      </c>
      <c r="G5" s="461"/>
      <c r="H5" s="460" t="s">
        <v>2</v>
      </c>
      <c r="I5" s="461"/>
      <c r="J5" s="460" t="s">
        <v>3</v>
      </c>
      <c r="K5" s="461"/>
      <c r="L5" s="460" t="s">
        <v>7</v>
      </c>
      <c r="M5" s="461"/>
      <c r="N5" s="460" t="s">
        <v>56</v>
      </c>
      <c r="O5" s="461"/>
      <c r="P5" s="462" t="s">
        <v>50</v>
      </c>
      <c r="Q5" s="461"/>
      <c r="R5" s="467" t="s">
        <v>9</v>
      </c>
      <c r="S5" s="468"/>
      <c r="T5" s="18"/>
    </row>
    <row r="6" spans="1:20" ht="18.75" customHeight="1" thickBot="1" x14ac:dyDescent="0.3">
      <c r="A6" s="175" t="s">
        <v>76</v>
      </c>
      <c r="B6" s="282" t="s">
        <v>66</v>
      </c>
      <c r="C6" s="118" t="s">
        <v>67</v>
      </c>
      <c r="D6" s="282" t="s">
        <v>66</v>
      </c>
      <c r="E6" s="118" t="s">
        <v>67</v>
      </c>
      <c r="F6" s="294" t="s">
        <v>66</v>
      </c>
      <c r="G6" s="118" t="s">
        <v>67</v>
      </c>
      <c r="H6" s="288" t="s">
        <v>66</v>
      </c>
      <c r="I6" s="118" t="s">
        <v>67</v>
      </c>
      <c r="J6" s="282" t="s">
        <v>66</v>
      </c>
      <c r="K6" s="118" t="s">
        <v>67</v>
      </c>
      <c r="L6" s="282" t="s">
        <v>66</v>
      </c>
      <c r="M6" s="118" t="s">
        <v>67</v>
      </c>
      <c r="N6" s="282" t="s">
        <v>66</v>
      </c>
      <c r="O6" s="118" t="s">
        <v>67</v>
      </c>
      <c r="P6" s="300" t="s">
        <v>66</v>
      </c>
      <c r="Q6" s="164" t="s">
        <v>67</v>
      </c>
      <c r="R6" s="406" t="s">
        <v>66</v>
      </c>
      <c r="S6" s="407" t="s">
        <v>67</v>
      </c>
      <c r="T6" s="18"/>
    </row>
    <row r="7" spans="1:20" x14ac:dyDescent="0.25">
      <c r="A7" s="374">
        <v>41102</v>
      </c>
      <c r="B7" s="375">
        <v>7.0000000000000007E-2</v>
      </c>
      <c r="C7" s="376">
        <v>0.1</v>
      </c>
      <c r="D7" s="375">
        <v>7.0000000000000007E-2</v>
      </c>
      <c r="E7" s="376">
        <v>0.1</v>
      </c>
      <c r="F7" s="377">
        <v>0.1</v>
      </c>
      <c r="G7" s="376">
        <v>0.2</v>
      </c>
      <c r="H7" s="289">
        <v>2E-3</v>
      </c>
      <c r="I7" s="120">
        <v>0.03</v>
      </c>
      <c r="J7" s="375">
        <v>0.04</v>
      </c>
      <c r="K7" s="376">
        <v>0.1</v>
      </c>
      <c r="L7" s="375">
        <v>7.4999999999999997E-2</v>
      </c>
      <c r="M7" s="376">
        <v>0.05</v>
      </c>
      <c r="N7" s="375">
        <v>7.4999999999999997E-2</v>
      </c>
      <c r="O7" s="376">
        <v>0.1</v>
      </c>
      <c r="P7" s="378">
        <v>0.06</v>
      </c>
      <c r="Q7" s="376">
        <v>0.1</v>
      </c>
      <c r="R7" s="408">
        <v>2</v>
      </c>
      <c r="S7" s="409">
        <v>3</v>
      </c>
    </row>
    <row r="8" spans="1:20" x14ac:dyDescent="0.25">
      <c r="A8" s="369">
        <v>41130</v>
      </c>
      <c r="B8" s="223">
        <v>7.0000000000000007E-2</v>
      </c>
      <c r="C8" s="121">
        <v>0.1</v>
      </c>
      <c r="D8" s="223">
        <v>7.0000000000000007E-2</v>
      </c>
      <c r="E8" s="121">
        <v>0.1</v>
      </c>
      <c r="F8" s="298">
        <v>0.1</v>
      </c>
      <c r="G8" s="121">
        <v>0.2</v>
      </c>
      <c r="H8" s="291">
        <v>2E-3</v>
      </c>
      <c r="I8" s="121">
        <v>0.03</v>
      </c>
      <c r="J8" s="223">
        <v>0.04</v>
      </c>
      <c r="K8" s="121">
        <v>0.1</v>
      </c>
      <c r="L8" s="222">
        <v>0.15</v>
      </c>
      <c r="M8" s="121">
        <v>0.2</v>
      </c>
      <c r="N8" s="222">
        <v>0.15</v>
      </c>
      <c r="O8" s="121">
        <v>0.2</v>
      </c>
      <c r="P8" s="216">
        <v>0.15</v>
      </c>
      <c r="Q8" s="121">
        <v>0.2</v>
      </c>
      <c r="R8" s="47">
        <v>2</v>
      </c>
      <c r="S8" s="140">
        <v>3</v>
      </c>
    </row>
    <row r="9" spans="1:20" x14ac:dyDescent="0.25">
      <c r="A9" s="370">
        <v>41165</v>
      </c>
      <c r="B9" s="371">
        <v>7.0000000000000007E-2</v>
      </c>
      <c r="C9" s="122">
        <v>0.1</v>
      </c>
      <c r="D9" s="371">
        <v>7.0000000000000007E-2</v>
      </c>
      <c r="E9" s="122">
        <v>0.1</v>
      </c>
      <c r="F9" s="372">
        <v>0.5</v>
      </c>
      <c r="G9" s="122">
        <v>1</v>
      </c>
      <c r="H9" s="373">
        <v>2E-3</v>
      </c>
      <c r="I9" s="122">
        <v>0.03</v>
      </c>
      <c r="J9" s="371">
        <v>0.04</v>
      </c>
      <c r="K9" s="122">
        <v>0.1</v>
      </c>
      <c r="L9" s="371">
        <v>3.5000000000000003E-2</v>
      </c>
      <c r="M9" s="122">
        <v>0.05</v>
      </c>
      <c r="N9" s="371">
        <v>3.5000000000000003E-2</v>
      </c>
      <c r="O9" s="122">
        <v>0.05</v>
      </c>
      <c r="P9" s="372">
        <v>0.15</v>
      </c>
      <c r="Q9" s="122">
        <v>0.2</v>
      </c>
      <c r="R9" s="410">
        <v>2</v>
      </c>
      <c r="S9" s="141">
        <v>3</v>
      </c>
      <c r="T9" s="20" t="s">
        <v>98</v>
      </c>
    </row>
    <row r="10" spans="1:20" x14ac:dyDescent="0.25">
      <c r="A10" s="178">
        <v>41186</v>
      </c>
      <c r="B10" s="223">
        <v>7.0000000000000007E-2</v>
      </c>
      <c r="C10" s="121">
        <v>0.1</v>
      </c>
      <c r="D10" s="223">
        <v>7.0000000000000007E-2</v>
      </c>
      <c r="E10" s="121">
        <v>0.1</v>
      </c>
      <c r="F10" s="298">
        <v>0.5</v>
      </c>
      <c r="G10" s="121">
        <v>1</v>
      </c>
      <c r="H10" s="291">
        <v>2E-3</v>
      </c>
      <c r="I10" s="121">
        <v>0.03</v>
      </c>
      <c r="J10" s="223">
        <v>0.04</v>
      </c>
      <c r="K10" s="121">
        <v>0.1</v>
      </c>
      <c r="L10" s="222">
        <v>7.4999999999999997E-2</v>
      </c>
      <c r="M10" s="121">
        <v>0.1</v>
      </c>
      <c r="N10" s="223">
        <v>7.4999999999999997E-2</v>
      </c>
      <c r="O10" s="121">
        <v>0.1</v>
      </c>
      <c r="P10" s="216">
        <v>0.15</v>
      </c>
      <c r="Q10" s="121">
        <v>0.2</v>
      </c>
      <c r="R10" s="411">
        <v>2</v>
      </c>
      <c r="S10" s="140">
        <v>3</v>
      </c>
    </row>
    <row r="11" spans="1:20" x14ac:dyDescent="0.25">
      <c r="A11" s="177">
        <v>41221</v>
      </c>
      <c r="B11" s="379">
        <v>7.0000000000000007E-2</v>
      </c>
      <c r="C11" s="120">
        <v>0.1</v>
      </c>
      <c r="D11" s="379">
        <v>7.0000000000000007E-2</v>
      </c>
      <c r="E11" s="120">
        <v>0.1</v>
      </c>
      <c r="F11" s="380">
        <v>0.5</v>
      </c>
      <c r="G11" s="120">
        <v>1</v>
      </c>
      <c r="H11" s="381">
        <v>2E-3</v>
      </c>
      <c r="I11" s="120">
        <v>0.03</v>
      </c>
      <c r="J11" s="379">
        <v>0.04</v>
      </c>
      <c r="K11" s="120">
        <v>0.1</v>
      </c>
      <c r="L11" s="379">
        <v>3.5000000000000003E-2</v>
      </c>
      <c r="M11" s="120">
        <v>0.05</v>
      </c>
      <c r="N11" s="379">
        <v>3.5000000000000003E-2</v>
      </c>
      <c r="O11" s="120">
        <v>0.05</v>
      </c>
      <c r="P11" s="380">
        <v>0.06</v>
      </c>
      <c r="Q11" s="120">
        <v>0.1</v>
      </c>
      <c r="R11" s="412">
        <v>1.8</v>
      </c>
      <c r="S11" s="136">
        <v>5</v>
      </c>
    </row>
    <row r="12" spans="1:20" x14ac:dyDescent="0.25">
      <c r="A12" s="188">
        <v>41249</v>
      </c>
      <c r="B12" s="415">
        <v>7.0000000000000007E-2</v>
      </c>
      <c r="C12" s="403">
        <v>0.1</v>
      </c>
      <c r="D12" s="415">
        <v>7.0000000000000007E-2</v>
      </c>
      <c r="E12" s="403">
        <v>0.1</v>
      </c>
      <c r="F12" s="418">
        <v>0.5</v>
      </c>
      <c r="G12" s="403">
        <v>1</v>
      </c>
      <c r="H12" s="416">
        <v>2E-3</v>
      </c>
      <c r="I12" s="403">
        <v>0.03</v>
      </c>
      <c r="J12" s="415">
        <v>0.04</v>
      </c>
      <c r="K12" s="403">
        <v>0.1</v>
      </c>
      <c r="L12" s="417">
        <v>1.4999999999999999E-2</v>
      </c>
      <c r="M12" s="403">
        <v>0.1</v>
      </c>
      <c r="N12" s="417">
        <v>1.4999999999999999E-2</v>
      </c>
      <c r="O12" s="403">
        <v>0.1</v>
      </c>
      <c r="P12" s="418">
        <v>0.06</v>
      </c>
      <c r="Q12" s="403">
        <v>0.1</v>
      </c>
      <c r="R12" s="419">
        <v>2</v>
      </c>
      <c r="S12" s="420">
        <v>3</v>
      </c>
      <c r="T12" s="20" t="s">
        <v>27</v>
      </c>
    </row>
    <row r="13" spans="1:20" x14ac:dyDescent="0.25">
      <c r="A13" s="177">
        <v>41275</v>
      </c>
      <c r="B13" s="283"/>
      <c r="C13" s="120"/>
      <c r="D13" s="283"/>
      <c r="E13" s="120"/>
      <c r="F13" s="296"/>
      <c r="G13" s="120"/>
      <c r="H13" s="289"/>
      <c r="I13" s="120"/>
      <c r="J13" s="283"/>
      <c r="K13" s="120"/>
      <c r="L13" s="283"/>
      <c r="M13" s="120"/>
      <c r="N13" s="283"/>
      <c r="O13" s="120"/>
      <c r="P13" s="231"/>
      <c r="Q13" s="120"/>
      <c r="R13" s="72"/>
      <c r="S13" s="136"/>
    </row>
    <row r="14" spans="1:20" x14ac:dyDescent="0.25">
      <c r="A14" s="178">
        <v>41306</v>
      </c>
      <c r="B14" s="223"/>
      <c r="C14" s="121"/>
      <c r="D14" s="223"/>
      <c r="E14" s="121"/>
      <c r="F14" s="298"/>
      <c r="G14" s="121"/>
      <c r="H14" s="291"/>
      <c r="I14" s="121"/>
      <c r="J14" s="223"/>
      <c r="K14" s="121"/>
      <c r="L14" s="222"/>
      <c r="M14" s="121"/>
      <c r="N14" s="223"/>
      <c r="O14" s="121"/>
      <c r="P14" s="216"/>
      <c r="Q14" s="121"/>
      <c r="R14" s="47"/>
      <c r="S14" s="140"/>
    </row>
    <row r="15" spans="1:20" x14ac:dyDescent="0.25">
      <c r="A15" s="186">
        <v>41334</v>
      </c>
      <c r="B15" s="285"/>
      <c r="C15" s="122"/>
      <c r="D15" s="285"/>
      <c r="E15" s="122"/>
      <c r="F15" s="299"/>
      <c r="G15" s="122"/>
      <c r="H15" s="292"/>
      <c r="I15" s="122"/>
      <c r="J15" s="285"/>
      <c r="K15" s="122"/>
      <c r="L15" s="285"/>
      <c r="M15" s="122"/>
      <c r="N15" s="285"/>
      <c r="O15" s="122"/>
      <c r="P15" s="274"/>
      <c r="Q15" s="122"/>
      <c r="R15" s="74"/>
      <c r="S15" s="141"/>
      <c r="T15" s="20" t="s">
        <v>29</v>
      </c>
    </row>
    <row r="16" spans="1:20" x14ac:dyDescent="0.25">
      <c r="A16" s="178">
        <v>41365</v>
      </c>
      <c r="B16" s="223"/>
      <c r="C16" s="121"/>
      <c r="D16" s="223"/>
      <c r="E16" s="121"/>
      <c r="F16" s="298"/>
      <c r="G16" s="121"/>
      <c r="H16" s="291"/>
      <c r="I16" s="121"/>
      <c r="J16" s="223"/>
      <c r="K16" s="121"/>
      <c r="L16" s="222"/>
      <c r="M16" s="121"/>
      <c r="N16" s="223"/>
      <c r="O16" s="121"/>
      <c r="P16" s="216"/>
      <c r="Q16" s="121"/>
      <c r="R16" s="47"/>
      <c r="S16" s="140"/>
    </row>
    <row r="17" spans="1:20" x14ac:dyDescent="0.25">
      <c r="A17" s="177">
        <v>41395</v>
      </c>
      <c r="B17" s="283"/>
      <c r="C17" s="120"/>
      <c r="D17" s="283"/>
      <c r="E17" s="120"/>
      <c r="F17" s="296"/>
      <c r="G17" s="120"/>
      <c r="H17" s="289"/>
      <c r="I17" s="120"/>
      <c r="J17" s="283"/>
      <c r="K17" s="120"/>
      <c r="L17" s="283"/>
      <c r="M17" s="120"/>
      <c r="N17" s="283"/>
      <c r="O17" s="120"/>
      <c r="P17" s="231"/>
      <c r="Q17" s="120"/>
      <c r="R17" s="72"/>
      <c r="S17" s="136"/>
    </row>
    <row r="18" spans="1:20" x14ac:dyDescent="0.25">
      <c r="A18" s="188">
        <v>41426</v>
      </c>
      <c r="B18" s="284"/>
      <c r="C18" s="126"/>
      <c r="D18" s="284"/>
      <c r="E18" s="126"/>
      <c r="F18" s="297"/>
      <c r="G18" s="126"/>
      <c r="H18" s="290"/>
      <c r="I18" s="126"/>
      <c r="J18" s="284"/>
      <c r="K18" s="126"/>
      <c r="L18" s="287"/>
      <c r="M18" s="126"/>
      <c r="N18" s="284"/>
      <c r="O18" s="126"/>
      <c r="P18" s="230"/>
      <c r="Q18" s="126"/>
      <c r="R18" s="279"/>
      <c r="S18" s="135"/>
      <c r="T18" s="20" t="s">
        <v>99</v>
      </c>
    </row>
    <row r="19" spans="1:20" x14ac:dyDescent="0.25">
      <c r="A19" s="177">
        <v>41456</v>
      </c>
      <c r="B19" s="283"/>
      <c r="C19" s="120"/>
      <c r="D19" s="283"/>
      <c r="E19" s="120"/>
      <c r="F19" s="296"/>
      <c r="G19" s="120"/>
      <c r="H19" s="289"/>
      <c r="I19" s="120"/>
      <c r="J19" s="283"/>
      <c r="K19" s="120"/>
      <c r="L19" s="283"/>
      <c r="M19" s="120"/>
      <c r="N19" s="283"/>
      <c r="O19" s="120"/>
      <c r="P19" s="231"/>
      <c r="Q19" s="120"/>
      <c r="R19" s="72"/>
      <c r="S19" s="136"/>
    </row>
    <row r="20" spans="1:20" x14ac:dyDescent="0.25">
      <c r="A20" s="178">
        <v>41487</v>
      </c>
      <c r="B20" s="223"/>
      <c r="C20" s="121"/>
      <c r="D20" s="223"/>
      <c r="E20" s="121"/>
      <c r="F20" s="298"/>
      <c r="G20" s="121"/>
      <c r="H20" s="291"/>
      <c r="I20" s="121"/>
      <c r="J20" s="223"/>
      <c r="K20" s="121"/>
      <c r="L20" s="222"/>
      <c r="M20" s="121"/>
      <c r="N20" s="223"/>
      <c r="O20" s="121"/>
      <c r="P20" s="216"/>
      <c r="Q20" s="121"/>
      <c r="R20" s="47"/>
      <c r="S20" s="140"/>
    </row>
    <row r="21" spans="1:20" x14ac:dyDescent="0.25">
      <c r="A21" s="186">
        <v>41518</v>
      </c>
      <c r="B21" s="285"/>
      <c r="C21" s="122"/>
      <c r="D21" s="285"/>
      <c r="E21" s="122"/>
      <c r="F21" s="299"/>
      <c r="G21" s="122"/>
      <c r="H21" s="292"/>
      <c r="I21" s="122"/>
      <c r="J21" s="285"/>
      <c r="K21" s="122"/>
      <c r="L21" s="285"/>
      <c r="M21" s="122"/>
      <c r="N21" s="285"/>
      <c r="O21" s="122"/>
      <c r="P21" s="274"/>
      <c r="Q21" s="122"/>
      <c r="R21" s="74"/>
      <c r="S21" s="141"/>
      <c r="T21" s="20" t="s">
        <v>98</v>
      </c>
    </row>
    <row r="22" spans="1:20" x14ac:dyDescent="0.25">
      <c r="A22" s="178">
        <v>41548</v>
      </c>
      <c r="B22" s="223"/>
      <c r="C22" s="121"/>
      <c r="D22" s="223"/>
      <c r="E22" s="121"/>
      <c r="F22" s="298"/>
      <c r="G22" s="121"/>
      <c r="H22" s="291"/>
      <c r="I22" s="121"/>
      <c r="J22" s="223"/>
      <c r="K22" s="121"/>
      <c r="L22" s="222"/>
      <c r="M22" s="121"/>
      <c r="N22" s="223"/>
      <c r="O22" s="121"/>
      <c r="P22" s="216"/>
      <c r="Q22" s="121"/>
      <c r="R22" s="47"/>
      <c r="S22" s="140"/>
    </row>
    <row r="23" spans="1:20" x14ac:dyDescent="0.25">
      <c r="A23" s="177">
        <v>41579</v>
      </c>
      <c r="B23" s="283"/>
      <c r="C23" s="120"/>
      <c r="D23" s="283"/>
      <c r="E23" s="120"/>
      <c r="F23" s="296"/>
      <c r="G23" s="120"/>
      <c r="H23" s="289"/>
      <c r="I23" s="120"/>
      <c r="J23" s="283"/>
      <c r="K23" s="120"/>
      <c r="L23" s="283"/>
      <c r="M23" s="120"/>
      <c r="N23" s="283"/>
      <c r="O23" s="120"/>
      <c r="P23" s="231"/>
      <c r="Q23" s="120"/>
      <c r="R23" s="72"/>
      <c r="S23" s="136"/>
    </row>
    <row r="24" spans="1:20" x14ac:dyDescent="0.25">
      <c r="A24" s="178">
        <v>41609</v>
      </c>
      <c r="B24" s="284"/>
      <c r="C24" s="126"/>
      <c r="D24" s="284"/>
      <c r="E24" s="126"/>
      <c r="F24" s="297"/>
      <c r="G24" s="126"/>
      <c r="H24" s="290"/>
      <c r="I24" s="126"/>
      <c r="J24" s="284"/>
      <c r="K24" s="126"/>
      <c r="L24" s="287"/>
      <c r="M24" s="126"/>
      <c r="N24" s="284"/>
      <c r="O24" s="126"/>
      <c r="P24" s="230"/>
      <c r="Q24" s="126"/>
      <c r="R24" s="279"/>
      <c r="S24" s="135"/>
      <c r="T24" s="20" t="s">
        <v>27</v>
      </c>
    </row>
    <row r="25" spans="1:20" x14ac:dyDescent="0.25">
      <c r="A25" s="280">
        <v>41640</v>
      </c>
      <c r="B25" s="286"/>
      <c r="C25" s="120"/>
      <c r="D25" s="283"/>
      <c r="E25" s="120"/>
      <c r="F25" s="296"/>
      <c r="G25" s="120"/>
      <c r="H25" s="289"/>
      <c r="I25" s="120"/>
      <c r="J25" s="283"/>
      <c r="K25" s="120"/>
      <c r="L25" s="283"/>
      <c r="M25" s="120"/>
      <c r="N25" s="283"/>
      <c r="O25" s="120"/>
      <c r="P25" s="231"/>
      <c r="Q25" s="120"/>
      <c r="R25" s="72"/>
      <c r="S25" s="136"/>
    </row>
    <row r="26" spans="1:20" x14ac:dyDescent="0.25">
      <c r="A26" s="178">
        <v>41671</v>
      </c>
      <c r="B26" s="223"/>
      <c r="C26" s="121"/>
      <c r="D26" s="223"/>
      <c r="E26" s="121"/>
      <c r="F26" s="298"/>
      <c r="G26" s="121"/>
      <c r="H26" s="291"/>
      <c r="I26" s="121"/>
      <c r="J26" s="223"/>
      <c r="K26" s="121"/>
      <c r="L26" s="222"/>
      <c r="M26" s="121"/>
      <c r="N26" s="223"/>
      <c r="O26" s="121"/>
      <c r="P26" s="216"/>
      <c r="Q26" s="121"/>
      <c r="R26" s="47"/>
      <c r="S26" s="140"/>
    </row>
    <row r="27" spans="1:20" x14ac:dyDescent="0.25">
      <c r="A27" s="186">
        <v>41699</v>
      </c>
      <c r="B27" s="285"/>
      <c r="C27" s="122"/>
      <c r="D27" s="285"/>
      <c r="E27" s="122"/>
      <c r="F27" s="299"/>
      <c r="G27" s="122"/>
      <c r="H27" s="292"/>
      <c r="I27" s="122"/>
      <c r="J27" s="285"/>
      <c r="K27" s="122"/>
      <c r="L27" s="285"/>
      <c r="M27" s="122"/>
      <c r="N27" s="285"/>
      <c r="O27" s="122"/>
      <c r="P27" s="274"/>
      <c r="Q27" s="122"/>
      <c r="R27" s="74"/>
      <c r="S27" s="141"/>
      <c r="T27" s="20" t="s">
        <v>29</v>
      </c>
    </row>
    <row r="28" spans="1:20" x14ac:dyDescent="0.25">
      <c r="A28" s="178">
        <v>41730</v>
      </c>
      <c r="B28" s="223"/>
      <c r="C28" s="121"/>
      <c r="D28" s="223"/>
      <c r="E28" s="121"/>
      <c r="F28" s="298"/>
      <c r="G28" s="121"/>
      <c r="H28" s="291"/>
      <c r="I28" s="121"/>
      <c r="J28" s="223"/>
      <c r="K28" s="121"/>
      <c r="L28" s="222"/>
      <c r="M28" s="121"/>
      <c r="N28" s="223"/>
      <c r="O28" s="121"/>
      <c r="P28" s="216"/>
      <c r="Q28" s="121"/>
      <c r="R28" s="47"/>
      <c r="S28" s="140"/>
    </row>
    <row r="29" spans="1:20" x14ac:dyDescent="0.25">
      <c r="A29" s="177">
        <v>41760</v>
      </c>
      <c r="B29" s="283"/>
      <c r="C29" s="120"/>
      <c r="D29" s="283"/>
      <c r="E29" s="120"/>
      <c r="F29" s="296"/>
      <c r="G29" s="120"/>
      <c r="H29" s="289"/>
      <c r="I29" s="120"/>
      <c r="J29" s="283"/>
      <c r="K29" s="120"/>
      <c r="L29" s="283"/>
      <c r="M29" s="120"/>
      <c r="N29" s="283"/>
      <c r="O29" s="120"/>
      <c r="P29" s="231"/>
      <c r="Q29" s="120"/>
      <c r="R29" s="72"/>
      <c r="S29" s="136"/>
    </row>
    <row r="30" spans="1:20" x14ac:dyDescent="0.25">
      <c r="A30" s="188">
        <v>41791</v>
      </c>
      <c r="B30" s="284"/>
      <c r="C30" s="126"/>
      <c r="D30" s="284"/>
      <c r="E30" s="126"/>
      <c r="F30" s="297"/>
      <c r="G30" s="126"/>
      <c r="H30" s="290"/>
      <c r="I30" s="126"/>
      <c r="J30" s="284"/>
      <c r="K30" s="126"/>
      <c r="L30" s="287"/>
      <c r="M30" s="126"/>
      <c r="N30" s="284"/>
      <c r="O30" s="126"/>
      <c r="P30" s="230"/>
      <c r="Q30" s="126"/>
      <c r="R30" s="279"/>
      <c r="S30" s="135"/>
      <c r="T30" s="37" t="s">
        <v>25</v>
      </c>
    </row>
    <row r="31" spans="1:20" ht="11.25" customHeight="1" x14ac:dyDescent="0.25"/>
    <row r="32" spans="1:20" ht="15" customHeight="1" thickBot="1" x14ac:dyDescent="0.3">
      <c r="B32" s="459" t="s">
        <v>40</v>
      </c>
      <c r="C32" s="459"/>
      <c r="D32" s="459"/>
      <c r="E32" s="459"/>
      <c r="F32" s="459"/>
      <c r="G32" s="459"/>
      <c r="H32" s="459"/>
      <c r="I32" s="459"/>
      <c r="J32" s="459"/>
      <c r="K32" s="459"/>
      <c r="L32" s="459"/>
      <c r="M32" s="459"/>
    </row>
    <row r="33" spans="1:19" x14ac:dyDescent="0.25">
      <c r="A33" s="431">
        <v>41246</v>
      </c>
      <c r="B33" s="432">
        <v>7.0000000000000007E-2</v>
      </c>
      <c r="C33" s="402">
        <v>0.1</v>
      </c>
      <c r="D33" s="432">
        <v>7.0000000000000007E-2</v>
      </c>
      <c r="E33" s="402">
        <v>0.1</v>
      </c>
      <c r="F33" s="433">
        <v>0.1</v>
      </c>
      <c r="G33" s="402">
        <v>0.2</v>
      </c>
      <c r="H33" s="434">
        <v>2E-3</v>
      </c>
      <c r="I33" s="402">
        <v>0.03</v>
      </c>
      <c r="J33" s="432">
        <v>0.04</v>
      </c>
      <c r="K33" s="402">
        <v>0.1</v>
      </c>
      <c r="L33" s="432">
        <v>1.4999999999999999E-2</v>
      </c>
      <c r="M33" s="402">
        <v>0.1</v>
      </c>
      <c r="N33" s="432">
        <v>1.4999999999999999E-2</v>
      </c>
      <c r="O33" s="402">
        <v>0.1</v>
      </c>
      <c r="P33" s="433">
        <v>0.06</v>
      </c>
      <c r="Q33" s="402">
        <v>0.1</v>
      </c>
      <c r="R33" s="435">
        <v>2</v>
      </c>
      <c r="S33" s="436">
        <v>3</v>
      </c>
    </row>
    <row r="38" spans="1:19" x14ac:dyDescent="0.25">
      <c r="F38" s="309"/>
    </row>
  </sheetData>
  <mergeCells count="14">
    <mergeCell ref="B32:M32"/>
    <mergeCell ref="P5:Q5"/>
    <mergeCell ref="R5:S5"/>
    <mergeCell ref="C1:Q1"/>
    <mergeCell ref="C2:Q2"/>
    <mergeCell ref="B5:C5"/>
    <mergeCell ref="D5:E5"/>
    <mergeCell ref="F5:G5"/>
    <mergeCell ref="H5:I5"/>
    <mergeCell ref="J5:K5"/>
    <mergeCell ref="L5:M5"/>
    <mergeCell ref="N5:O5"/>
    <mergeCell ref="B3:N3"/>
    <mergeCell ref="B4:N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2012-09-12T17:43:24Z</cp:lastPrinted>
  <dcterms:created xsi:type="dcterms:W3CDTF">2012-05-04T22:10:30Z</dcterms:created>
  <dcterms:modified xsi:type="dcterms:W3CDTF">2013-02-27T22:26:28Z</dcterms:modified>
</cp:coreProperties>
</file>