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johnson\Documents\CASES\PERMIT SCHEDULES\"/>
    </mc:Choice>
  </mc:AlternateContent>
  <bookViews>
    <workbookView xWindow="-36" yWindow="312" windowWidth="12036" windowHeight="6408"/>
  </bookViews>
  <sheets>
    <sheet name="Reissuance Schedule" sheetId="3" r:id="rId1"/>
    <sheet name="Percent Up-to-Date" sheetId="4" r:id="rId2"/>
    <sheet name="Chart" sheetId="5" r:id="rId3"/>
    <sheet name="Sheet1" sheetId="6" r:id="rId4"/>
  </sheets>
  <definedNames>
    <definedName name="OLE_LINK1" localSheetId="0">'Reissuance Schedule'!#REF!</definedName>
    <definedName name="_xlnm.Print_Area" localSheetId="1">'Percent Up-to-Date'!$A$1:$M$10</definedName>
    <definedName name="_xlnm.Print_Area" localSheetId="0">'Reissuance Schedule'!$B$1:$O$87</definedName>
    <definedName name="_xlnm.Print_Titles" localSheetId="0">'Reissuance Schedule'!$4:$5</definedName>
  </definedNames>
  <calcPr calcId="171027"/>
</workbook>
</file>

<file path=xl/calcChain.xml><?xml version="1.0" encoding="utf-8"?>
<calcChain xmlns="http://schemas.openxmlformats.org/spreadsheetml/2006/main">
  <c r="G34" i="3" l="1"/>
  <c r="G35" i="3"/>
  <c r="G44" i="3"/>
  <c r="G45" i="3"/>
  <c r="G46" i="3"/>
  <c r="G47" i="3"/>
  <c r="G48" i="3"/>
  <c r="G33" i="3"/>
  <c r="Z7" i="4" l="1"/>
  <c r="Y7" i="4" l="1"/>
  <c r="X7" i="4"/>
  <c r="W7" i="4"/>
  <c r="V7" i="4"/>
  <c r="D7" i="4"/>
  <c r="U7" i="4"/>
  <c r="T7" i="4"/>
  <c r="S7" i="4"/>
  <c r="R7" i="4"/>
  <c r="P7" i="4"/>
  <c r="Q7" i="4"/>
  <c r="O7" i="4"/>
  <c r="N7" i="4"/>
  <c r="M7" i="4"/>
  <c r="L7" i="4"/>
  <c r="K7" i="4"/>
  <c r="J7" i="4"/>
  <c r="I7" i="4"/>
  <c r="H7" i="4"/>
  <c r="G7" i="4"/>
  <c r="F7" i="4"/>
  <c r="E7" i="4"/>
  <c r="C7" i="4"/>
  <c r="C3" i="4" l="1"/>
  <c r="D3" i="4" s="1"/>
  <c r="E3" i="4" s="1"/>
  <c r="F3" i="4" s="1"/>
  <c r="G3" i="4" s="1"/>
  <c r="H3" i="4" s="1"/>
  <c r="I3" i="4" l="1"/>
  <c r="J3" i="4" l="1"/>
  <c r="K3" i="4" l="1"/>
  <c r="L3" i="4" l="1"/>
  <c r="M3" i="4" l="1"/>
  <c r="N3" i="4" s="1"/>
  <c r="O3" i="4" l="1"/>
  <c r="P3" i="4" l="1"/>
  <c r="Q3" i="4" l="1"/>
  <c r="R3" i="4" l="1"/>
  <c r="B10" i="4"/>
  <c r="C2" i="4"/>
  <c r="S3" i="4" l="1"/>
  <c r="D2" i="4"/>
  <c r="C10" i="4"/>
  <c r="T3" i="4" l="1"/>
  <c r="E2" i="4"/>
  <c r="D10" i="4"/>
  <c r="U3" i="4" l="1"/>
  <c r="E10" i="4"/>
  <c r="F2" i="4"/>
  <c r="V3" i="4" l="1"/>
  <c r="F10" i="4"/>
  <c r="G2" i="4"/>
  <c r="W3" i="4" l="1"/>
  <c r="G10" i="4"/>
  <c r="H2" i="4"/>
  <c r="X3" i="4" l="1"/>
  <c r="I2" i="4"/>
  <c r="H10" i="4"/>
  <c r="Y3" i="4" l="1"/>
  <c r="Z3" i="4" s="1"/>
  <c r="J2" i="4"/>
  <c r="I10" i="4"/>
  <c r="K2" i="4" l="1"/>
  <c r="J10" i="4"/>
  <c r="L2" i="4" l="1"/>
  <c r="K10" i="4"/>
  <c r="M2" i="4" l="1"/>
  <c r="L10" i="4"/>
  <c r="M10" i="4" l="1"/>
  <c r="N2" i="4"/>
  <c r="O2" i="4" l="1"/>
  <c r="N10" i="4"/>
  <c r="P2" i="4" l="1"/>
  <c r="O10" i="4"/>
  <c r="Q2" i="4" l="1"/>
  <c r="P10" i="4"/>
  <c r="R2" i="4" l="1"/>
  <c r="Q10" i="4"/>
  <c r="S2" i="4" l="1"/>
  <c r="R10" i="4"/>
  <c r="T2" i="4" l="1"/>
  <c r="S10" i="4"/>
  <c r="U2" i="4" l="1"/>
  <c r="T10" i="4"/>
  <c r="V2" i="4" l="1"/>
  <c r="U10" i="4"/>
  <c r="W2" i="4" l="1"/>
  <c r="V10" i="4"/>
  <c r="X2" i="4" l="1"/>
  <c r="W10" i="4"/>
  <c r="Y2" i="4" l="1"/>
  <c r="X10" i="4"/>
  <c r="Y10" i="4" l="1"/>
  <c r="Z2" i="4"/>
  <c r="Z10" i="4" s="1"/>
</calcChain>
</file>

<file path=xl/sharedStrings.xml><?xml version="1.0" encoding="utf-8"?>
<sst xmlns="http://schemas.openxmlformats.org/spreadsheetml/2006/main" count="437" uniqueCount="301">
  <si>
    <t xml:space="preserve">MAJOR </t>
  </si>
  <si>
    <t xml:space="preserve">NOVATO SANITARY DISTRICT </t>
  </si>
  <si>
    <t xml:space="preserve">RODEO SANITARY DISTRICT </t>
  </si>
  <si>
    <t xml:space="preserve">NAPA SANITATION DISTRICT </t>
  </si>
  <si>
    <t xml:space="preserve">CROCKETT COGENERATION </t>
  </si>
  <si>
    <t>EAST BAY DISCHARGERS AUTHORITY, Joint Outfall</t>
  </si>
  <si>
    <t>Permittee</t>
  </si>
  <si>
    <t xml:space="preserve">FAIRFIELD-SUISUN SEWER DISTRICT </t>
  </si>
  <si>
    <t>UNION SANITARY DISTRICT, wet weather</t>
  </si>
  <si>
    <r>
      <t>Order Number</t>
    </r>
    <r>
      <rPr>
        <sz val="7.5"/>
        <rFont val="Arial"/>
        <family val="2"/>
      </rPr>
      <t xml:space="preserve"> </t>
    </r>
  </si>
  <si>
    <t>U.S. EPA Contractor Support Schedule</t>
  </si>
  <si>
    <t>GENERAL</t>
  </si>
  <si>
    <t>no</t>
  </si>
  <si>
    <t>Comments</t>
  </si>
  <si>
    <t>MAJOR</t>
  </si>
  <si>
    <t>Category</t>
  </si>
  <si>
    <t>EXPLORATORIUM</t>
  </si>
  <si>
    <t xml:space="preserve">WATERSHED </t>
  </si>
  <si>
    <t>Unscheduled permits:</t>
  </si>
  <si>
    <t xml:space="preserve">R2-2009-0062 </t>
  </si>
  <si>
    <t>Total Number of Permits</t>
  </si>
  <si>
    <t>Number of Expired Permits</t>
  </si>
  <si>
    <t>Board Meeting</t>
  </si>
  <si>
    <t>Permits Reissued</t>
  </si>
  <si>
    <t>New Permits Adopted</t>
  </si>
  <si>
    <t>Permits Rescinded</t>
  </si>
  <si>
    <t>Percent Up-to-Date</t>
  </si>
  <si>
    <t>Permits to Expire</t>
  </si>
  <si>
    <t>Expiration Averted</t>
  </si>
  <si>
    <t>Permits Processed Early</t>
  </si>
  <si>
    <t>provided</t>
  </si>
  <si>
    <t>LIVERMORE-AMADOR VALLEY, Wet Weather</t>
  </si>
  <si>
    <t>San Francisco Bay Regional Water Quality Control Board</t>
  </si>
  <si>
    <t>NPDES Permit Reissuance Schedule</t>
  </si>
  <si>
    <t>SEWER AUTHORITY MID-COASTSIDE</t>
  </si>
  <si>
    <t>R2-2011-0058</t>
  </si>
  <si>
    <t xml:space="preserve">BOTTLING GROUP </t>
  </si>
  <si>
    <t>C&amp;H SUGAR COMPANY</t>
  </si>
  <si>
    <t>NAPA SALT POND RESTORATION</t>
  </si>
  <si>
    <t>Staff Assigned</t>
  </si>
  <si>
    <t>Vince Christian</t>
  </si>
  <si>
    <t>John Madigan</t>
  </si>
  <si>
    <t>AMERCIAN CANYON</t>
  </si>
  <si>
    <t>USS-POSCO</t>
  </si>
  <si>
    <t xml:space="preserve">EAST BAY REGIONAL PARK DISTRICT, Hayward Marsh </t>
  </si>
  <si>
    <t>DUBLIN SAN RAMON &amp; LIVERMORE-AMADOR VALLEY</t>
  </si>
  <si>
    <t>LIVERMORE</t>
  </si>
  <si>
    <t>NORTH SAN MATEO COUNTY SANITATION DISTRICT</t>
  </si>
  <si>
    <t>CENTRAL CONTRA COSTA SANITARY DISTRICT</t>
  </si>
  <si>
    <t>DRY DOCK General Permit</t>
  </si>
  <si>
    <t>CENTRAL MARIN SANITATION AGENCY</t>
  </si>
  <si>
    <t>EXTRACTED GROUNDWATER General Permit</t>
  </si>
  <si>
    <t>PINOLE</t>
  </si>
  <si>
    <t>BROWNING-FERRIS INDUSTRIES Ox Mountain</t>
  </si>
  <si>
    <t>SAUSALITO-MARIN CITY SANITARY DISTRICT</t>
  </si>
  <si>
    <t>SEWERAGE AGENCY OF SOUTHERN MARIN</t>
  </si>
  <si>
    <t>SAN FRANCISCO BAY MERCURY &amp; PCBs Watershed Permit</t>
  </si>
  <si>
    <t>WEST COUNTY AGENCY</t>
  </si>
  <si>
    <t>PACIFICA</t>
  </si>
  <si>
    <t>BURLINGAME</t>
  </si>
  <si>
    <t>SAN FRANCISCO, Southeast Plant</t>
  </si>
  <si>
    <t>SAN MATEO</t>
  </si>
  <si>
    <t>AGGREGATE MINING &amp; SAND WASHING General Permit</t>
  </si>
  <si>
    <t>MARIN COUNTY SANITARY DISTRICT #5, Tiburon</t>
  </si>
  <si>
    <t>CROCKETT COMMUNITY SERVICES DISTRICT, Port Costa</t>
  </si>
  <si>
    <t>MILLBRAE</t>
  </si>
  <si>
    <t>BENICIA</t>
  </si>
  <si>
    <t>SOUTH SAN FRANCISCO-SAN BRUNO</t>
  </si>
  <si>
    <t>SONOMA VALLEY COUNTY SANITATION DISTRICT</t>
  </si>
  <si>
    <t>PALO ALTO</t>
  </si>
  <si>
    <t>SAN JOSE/SANTA CLARA</t>
  </si>
  <si>
    <t>CEDAR FAIR, Great America</t>
  </si>
  <si>
    <t>SUNNYVALE</t>
  </si>
  <si>
    <t>SAN FRANCISCO, Oceanside</t>
  </si>
  <si>
    <t>ALBANY, Sewage Collection System</t>
  </si>
  <si>
    <t>ALAMEDA, Sewage Collection System</t>
  </si>
  <si>
    <t>BERKELEY, Sewage Collection System</t>
  </si>
  <si>
    <t>EMERYVILLE, Sewage Collection System</t>
  </si>
  <si>
    <t>PIEDMONT, Sewage Collection System</t>
  </si>
  <si>
    <t>OAKLAND, Sewage Collection System</t>
  </si>
  <si>
    <t>STEGE SANITARY DISTRICT, Sewage Collection System</t>
  </si>
  <si>
    <t>EAST BAY MUNICIPAL UTILITY DISTRICT, Orinda Potable Water</t>
  </si>
  <si>
    <t>LAS GALLINAS VALLEY SANITARY DISTRICT</t>
  </si>
  <si>
    <t>US NAVY, Treasure Island</t>
  </si>
  <si>
    <t>EAST BAY MUNICIPAL UTILITY DISTRICT</t>
  </si>
  <si>
    <t>YOUNTVILLE</t>
  </si>
  <si>
    <t>CALISTOGA</t>
  </si>
  <si>
    <t>ST HELENA</t>
  </si>
  <si>
    <t>MT. VIEW SANITARY DISTRICT</t>
  </si>
  <si>
    <t>PETALUMA</t>
  </si>
  <si>
    <t>MARIN COUNTY SANITARY DISTRICT #5, Paradise Cove</t>
  </si>
  <si>
    <t>Staff Review</t>
  </si>
  <si>
    <t>Expiration Date</t>
  </si>
  <si>
    <t>Target Adoption Date</t>
  </si>
  <si>
    <t>Kick-Off</t>
  </si>
  <si>
    <t>RPA &amp; Limits</t>
  </si>
  <si>
    <t>Draft Permit</t>
  </si>
  <si>
    <t>U.S. EPA Support?</t>
  </si>
  <si>
    <t>minor</t>
  </si>
  <si>
    <t xml:space="preserve">minor </t>
  </si>
  <si>
    <t>NPDES Wastewater Permit Issuance Schedule</t>
  </si>
  <si>
    <t>LEHIGH PERMENENTE PLANT</t>
  </si>
  <si>
    <t>R2-2012-0094</t>
  </si>
  <si>
    <t>TESORO, Golden Eagle Refinery</t>
  </si>
  <si>
    <t>SHELL OIL, Martinez Refinery</t>
  </si>
  <si>
    <t>CHEVRON, Richmond Refinery</t>
  </si>
  <si>
    <t>VALERO, Benicia Refinery</t>
  </si>
  <si>
    <t>PHILLIPS 66, San Francisco Refinery, Rodeo</t>
  </si>
  <si>
    <t>R2-2013-0012</t>
  </si>
  <si>
    <t>R2-2013-0015</t>
  </si>
  <si>
    <t>R2-2013-0016</t>
  </si>
  <si>
    <t>R2-2013-0029</t>
  </si>
  <si>
    <t>R2-2013-0027</t>
  </si>
  <si>
    <t>R2-2013-0031</t>
  </si>
  <si>
    <t>Support Level</t>
  </si>
  <si>
    <t>R2-2013-0035</t>
  </si>
  <si>
    <t>EAST BAY MUNICIPAL UTILTIY DISTRICT, Wet Weather</t>
  </si>
  <si>
    <t>R2-2013-0037</t>
  </si>
  <si>
    <t>SAN FRANCISCO BAY NUTRIENTS Watershed Permit</t>
  </si>
  <si>
    <t>R2-2014-0010</t>
  </si>
  <si>
    <t xml:space="preserve">DELTA DIABLO </t>
  </si>
  <si>
    <t>SILICON VALLEY CLEAN WATER</t>
  </si>
  <si>
    <t>R2-2014-0014</t>
  </si>
  <si>
    <t>R2-2014-0020</t>
  </si>
  <si>
    <t>R2-2014-0023</t>
  </si>
  <si>
    <t>R2-2014-0024</t>
  </si>
  <si>
    <t>R2-2014-0030</t>
  </si>
  <si>
    <t>James Parrish</t>
  </si>
  <si>
    <t>Jessica Watkins</t>
  </si>
  <si>
    <t>R2-2014-0034</t>
  </si>
  <si>
    <t>R2-2014-0035</t>
  </si>
  <si>
    <t>R2-2014-0044</t>
  </si>
  <si>
    <t>R2-2014-0047</t>
  </si>
  <si>
    <t>R2-2014-0046</t>
  </si>
  <si>
    <t>R2-2014-0048</t>
  </si>
  <si>
    <t>R2-2014-0045</t>
  </si>
  <si>
    <t>R2-2014-0050</t>
  </si>
  <si>
    <t>R2-2014-0049</t>
  </si>
  <si>
    <t>R2-2014-0051</t>
  </si>
  <si>
    <t>SCHNITZER</t>
  </si>
  <si>
    <r>
      <t>Permit Number</t>
    </r>
    <r>
      <rPr>
        <sz val="7.5"/>
        <rFont val="Arial"/>
        <family val="2"/>
      </rPr>
      <t xml:space="preserve"> </t>
    </r>
  </si>
  <si>
    <t>CA0038849</t>
  </si>
  <si>
    <t>CA0038369</t>
  </si>
  <si>
    <t>CA0030210</t>
  </si>
  <si>
    <t>CA0037800</t>
  </si>
  <si>
    <t>CA0004880</t>
  </si>
  <si>
    <t>CA0038440</t>
  </si>
  <si>
    <t>CA0037842</t>
  </si>
  <si>
    <t>CA0038024</t>
  </si>
  <si>
    <t>CA0030180</t>
  </si>
  <si>
    <t>CA0037621</t>
  </si>
  <si>
    <t>CA0037681</t>
  </si>
  <si>
    <t>CA0038342</t>
  </si>
  <si>
    <t>CA0037851</t>
  </si>
  <si>
    <t>CA0005550</t>
  </si>
  <si>
    <t>CA0038491</t>
  </si>
  <si>
    <t>CA0038474</t>
  </si>
  <si>
    <t>CA0038466</t>
  </si>
  <si>
    <t>CA0038792</t>
  </si>
  <si>
    <t>CA0038504</t>
  </si>
  <si>
    <t>CA0038512</t>
  </si>
  <si>
    <t>CA0038482</t>
  </si>
  <si>
    <t>CA0110116</t>
  </si>
  <si>
    <t>CA0006165</t>
  </si>
  <si>
    <t>CA0037702</t>
  </si>
  <si>
    <t>CA0038121</t>
  </si>
  <si>
    <t>CA0029904</t>
  </si>
  <si>
    <t>CA0037958</t>
  </si>
  <si>
    <t>CA0030198</t>
  </si>
  <si>
    <t>CA0004961</t>
  </si>
  <si>
    <t>CA0038733</t>
  </si>
  <si>
    <t>CA0037966</t>
  </si>
  <si>
    <t>CA0038016</t>
  </si>
  <si>
    <t>CA0037770</t>
  </si>
  <si>
    <t>CA0037810</t>
  </si>
  <si>
    <t>CA0037575</t>
  </si>
  <si>
    <t>CA0037427</t>
  </si>
  <si>
    <t>CA0005053</t>
  </si>
  <si>
    <t>CA0038679</t>
  </si>
  <si>
    <t>CA0030201</t>
  </si>
  <si>
    <t>CA0038768</t>
  </si>
  <si>
    <t>CA0005002</t>
  </si>
  <si>
    <t>CA0005134</t>
  </si>
  <si>
    <t>CA0038636</t>
  </si>
  <si>
    <t>CA0038776</t>
  </si>
  <si>
    <t>CA0037869</t>
  </si>
  <si>
    <t>CA0037613</t>
  </si>
  <si>
    <t>CA0038008</t>
  </si>
  <si>
    <t>CA0037737</t>
  </si>
  <si>
    <t>CA0037648</t>
  </si>
  <si>
    <t>CA0005789</t>
  </si>
  <si>
    <t>CA0037796</t>
  </si>
  <si>
    <t>CA0038598</t>
  </si>
  <si>
    <t>CA0038067</t>
  </si>
  <si>
    <t>CA0005240</t>
  </si>
  <si>
    <t>CA0037711</t>
  </si>
  <si>
    <t>CA0037541</t>
  </si>
  <si>
    <t>CA0029947</t>
  </si>
  <si>
    <t>CA0037788</t>
  </si>
  <si>
    <t>CA0038539</t>
  </si>
  <si>
    <t>CA0037753</t>
  </si>
  <si>
    <t>CA0037664</t>
  </si>
  <si>
    <t>CA0030058</t>
  </si>
  <si>
    <t>CA0037885</t>
  </si>
  <si>
    <t>CA0037532</t>
  </si>
  <si>
    <t>CA0038130</t>
  </si>
  <si>
    <t>CA0037834</t>
  </si>
  <si>
    <t>CA0038547</t>
  </si>
  <si>
    <t>CA0038091</t>
  </si>
  <si>
    <t>CA0038318</t>
  </si>
  <si>
    <t>CA0037699</t>
  </si>
  <si>
    <t>CA0037826</t>
  </si>
  <si>
    <t>CA0038628</t>
  </si>
  <si>
    <t>CA0038873</t>
  </si>
  <si>
    <t>CAG982001</t>
  </si>
  <si>
    <t>CAG032012</t>
  </si>
  <si>
    <t>CAG382001</t>
  </si>
  <si>
    <t>CAG912004</t>
  </si>
  <si>
    <t>CAG912002</t>
  </si>
  <si>
    <t>R2-2015-0003</t>
  </si>
  <si>
    <t>R2-2015-0004</t>
  </si>
  <si>
    <t>R2-2015-0013</t>
  </si>
  <si>
    <t>ECOSERVICES (fomerly SOLVAY [formerly RHODIA])</t>
  </si>
  <si>
    <t>R2-2015-0018</t>
  </si>
  <si>
    <t>R2-2015-0021</t>
  </si>
  <si>
    <t>R2-2015-0029</t>
  </si>
  <si>
    <t>R2-2015-0034</t>
  </si>
  <si>
    <t>R2-2015-0033</t>
  </si>
  <si>
    <t>R2-2015-0035</t>
  </si>
  <si>
    <t>R2-2015-0037</t>
  </si>
  <si>
    <t>R2-2015-0041</t>
  </si>
  <si>
    <t>POTABLE WATER FILTER BACKWASH General Permit</t>
  </si>
  <si>
    <t>R2-2015-0045</t>
  </si>
  <si>
    <t>R2-2015-0052</t>
  </si>
  <si>
    <t>NRG, Pittsburg Power Plant</t>
  </si>
  <si>
    <t>R2-2014-0012</t>
  </si>
  <si>
    <t>GROUNDWATER FUELS &amp; VOCs General Permit</t>
  </si>
  <si>
    <t>R2-2016-0003</t>
  </si>
  <si>
    <t>R2-2016-0007</t>
  </si>
  <si>
    <t>R2-2016-0009</t>
  </si>
  <si>
    <t>Marcos De La Cruz</t>
  </si>
  <si>
    <t>R2-2016-0014</t>
  </si>
  <si>
    <t>R2-2016-0015</t>
  </si>
  <si>
    <t>R2-2016-0018</t>
  </si>
  <si>
    <t>R2-2016-0022</t>
  </si>
  <si>
    <t>R2-2016-0023</t>
  </si>
  <si>
    <t>Discharger likely to cease discharge</t>
  </si>
  <si>
    <t>R2-2016-0035</t>
  </si>
  <si>
    <t>R2-2016-0044</t>
  </si>
  <si>
    <t>R2-2016-0045</t>
  </si>
  <si>
    <t>R2-2016-0043</t>
  </si>
  <si>
    <t>CA0030228</t>
  </si>
  <si>
    <t>R2-2016-0042</t>
  </si>
  <si>
    <t>Will Burrell</t>
  </si>
  <si>
    <t>new</t>
  </si>
  <si>
    <t>FIREWORKS General Permit</t>
  </si>
  <si>
    <t>SAN FRANCISCO INTERNATIONAL AIRPORT</t>
  </si>
  <si>
    <t>R2-2016-0047</t>
  </si>
  <si>
    <t>SWRCB</t>
  </si>
  <si>
    <t>R2 will draft permit for SWRCB consideration</t>
  </si>
  <si>
    <t>R2-2017-0008</t>
  </si>
  <si>
    <t>R2-2017-0007</t>
  </si>
  <si>
    <t>R2-2017-0009</t>
  </si>
  <si>
    <t>R2-2017-0013</t>
  </si>
  <si>
    <t>Patrick Karinja</t>
  </si>
  <si>
    <t>R2-2017-0016</t>
  </si>
  <si>
    <t>R2-2017-0017</t>
  </si>
  <si>
    <t>R2-2017-0018</t>
  </si>
  <si>
    <t>R2-2017-0026</t>
  </si>
  <si>
    <t>R2-2017-0027</t>
  </si>
  <si>
    <t>yes</t>
  </si>
  <si>
    <t>R2-2017-0035</t>
  </si>
  <si>
    <t>R2-2017-0034</t>
  </si>
  <si>
    <t>VALLEJO FLOOD &amp; WASTEWATER DISTRICT</t>
  </si>
  <si>
    <t>R2-2017-0040</t>
  </si>
  <si>
    <t>R2-2017-0041</t>
  </si>
  <si>
    <t>R2-2017-0039</t>
  </si>
  <si>
    <t>Adopted     1/10/2018</t>
  </si>
  <si>
    <t>R2-2017-0048</t>
  </si>
  <si>
    <t>Sent to EPA 4/2015</t>
  </si>
  <si>
    <t>R2-2018-0003</t>
  </si>
  <si>
    <t>Adopted     2/14/2018</t>
  </si>
  <si>
    <t>Adopted     3/14/2018</t>
  </si>
  <si>
    <t>R2-2018-0004</t>
  </si>
  <si>
    <t>R2-2018-0005</t>
  </si>
  <si>
    <t>CA0037559</t>
  </si>
  <si>
    <t>ORO LOMA AND CASTRO VALLEY, wet weather</t>
  </si>
  <si>
    <t>R2-2018-0010</t>
  </si>
  <si>
    <t>Adopted     4/11/2018</t>
  </si>
  <si>
    <t>Adopted     5/9/2018</t>
  </si>
  <si>
    <t>R2-2018-0012</t>
  </si>
  <si>
    <t>R2-2018-0016</t>
  </si>
  <si>
    <t>R2-2018-0017</t>
  </si>
  <si>
    <t>delayed</t>
  </si>
  <si>
    <t>Updated July 2018</t>
  </si>
  <si>
    <t>Adopted     6/13/2018</t>
  </si>
  <si>
    <t>TBD</t>
  </si>
  <si>
    <t xml:space="preserve"> </t>
  </si>
  <si>
    <t>R2-2018-0026</t>
  </si>
  <si>
    <t>R2-2018-0025</t>
  </si>
  <si>
    <t>R2-2018-0024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</si>
</sst>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[$-409]mmm\-yy;@"/>
    <numFmt numFmtId="166" formatCode="[$-409]dd\-mmm\-yy;@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horizontal="left" vertical="center" wrapText="1"/>
    </xf>
  </cellStyleXfs>
  <cellXfs count="150">
    <xf numFmtId="0" fontId="0" fillId="0" borderId="0" xfId="0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1" fillId="0" borderId="0" xfId="0" applyFo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>
      <alignment horizontal="left" vertical="center" wrapText="1"/>
    </xf>
    <xf numFmtId="0" fontId="11" fillId="0" borderId="0" xfId="0" applyFont="1" applyFill="1">
      <alignment horizontal="left" vertical="center" wrapText="1"/>
    </xf>
    <xf numFmtId="0" fontId="0" fillId="2" borderId="0" xfId="0" applyFill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1" fillId="2" borderId="0" xfId="0" applyFont="1" applyFill="1">
      <alignment horizontal="left" vertical="center" wrapText="1"/>
    </xf>
    <xf numFmtId="0" fontId="0" fillId="4" borderId="0" xfId="0" applyFill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>
      <alignment horizontal="left" vertical="center" wrapText="1"/>
    </xf>
    <xf numFmtId="0" fontId="14" fillId="6" borderId="0" xfId="0" applyFont="1" applyFill="1">
      <alignment horizontal="lef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17" fontId="14" fillId="6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5" fontId="6" fillId="0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7" fontId="16" fillId="9" borderId="7" xfId="0" applyNumberFormat="1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8" xfId="0" applyNumberFormat="1" applyFont="1" applyFill="1" applyBorder="1" applyAlignment="1" applyProtection="1">
      <alignment horizontal="left" vertical="center" wrapText="1"/>
      <protection locked="0"/>
    </xf>
    <xf numFmtId="0" fontId="6" fillId="10" borderId="2" xfId="0" applyFont="1" applyFill="1" applyBorder="1" applyAlignment="1">
      <alignment horizontal="center" vertical="center" wrapText="1"/>
    </xf>
    <xf numFmtId="14" fontId="6" fillId="10" borderId="4" xfId="0" applyNumberFormat="1" applyFont="1" applyFill="1" applyBorder="1" applyAlignment="1">
      <alignment horizontal="center" vertical="center" wrapText="1"/>
    </xf>
    <xf numFmtId="164" fontId="8" fillId="10" borderId="2" xfId="0" applyNumberFormat="1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164" fontId="6" fillId="10" borderId="2" xfId="0" applyNumberFormat="1" applyFont="1" applyFill="1" applyBorder="1" applyAlignment="1">
      <alignment horizontal="center" vertical="center" wrapText="1"/>
    </xf>
    <xf numFmtId="14" fontId="6" fillId="10" borderId="12" xfId="0" applyNumberFormat="1" applyFont="1" applyFill="1" applyBorder="1" applyAlignment="1">
      <alignment horizontal="center" vertical="center" wrapText="1"/>
    </xf>
    <xf numFmtId="165" fontId="8" fillId="10" borderId="8" xfId="0" applyNumberFormat="1" applyFont="1" applyFill="1" applyBorder="1" applyAlignment="1">
      <alignment horizontal="center" vertical="center" wrapText="1"/>
    </xf>
    <xf numFmtId="165" fontId="6" fillId="7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7" fontId="17" fillId="8" borderId="7" xfId="0" applyNumberFormat="1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13" fillId="10" borderId="8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6" fillId="7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left" vertical="center" wrapText="1"/>
      <protection locked="0"/>
    </xf>
    <xf numFmtId="0" fontId="6" fillId="7" borderId="2" xfId="0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166" fontId="16" fillId="10" borderId="7" xfId="0" applyNumberFormat="1" applyFont="1" applyFill="1" applyBorder="1" applyAlignment="1">
      <alignment horizontal="center" vertical="center" wrapText="1"/>
    </xf>
    <xf numFmtId="15" fontId="8" fillId="8" borderId="2" xfId="0" applyNumberFormat="1" applyFont="1" applyFill="1" applyBorder="1" applyAlignment="1">
      <alignment horizontal="left" vertical="center" wrapText="1"/>
    </xf>
    <xf numFmtId="15" fontId="6" fillId="8" borderId="2" xfId="0" applyNumberFormat="1" applyFont="1" applyFill="1" applyBorder="1" applyAlignment="1">
      <alignment horizontal="left" vertical="center" wrapText="1"/>
    </xf>
    <xf numFmtId="14" fontId="6" fillId="10" borderId="28" xfId="0" applyNumberFormat="1" applyFont="1" applyFill="1" applyBorder="1" applyAlignment="1">
      <alignment horizontal="center" vertical="center" wrapText="1"/>
    </xf>
    <xf numFmtId="166" fontId="16" fillId="11" borderId="7" xfId="0" applyNumberFormat="1" applyFont="1" applyFill="1" applyBorder="1" applyAlignment="1">
      <alignment horizontal="center" vertical="center" wrapText="1"/>
    </xf>
    <xf numFmtId="15" fontId="16" fillId="0" borderId="2" xfId="0" applyNumberFormat="1" applyFont="1" applyFill="1" applyBorder="1" applyAlignment="1">
      <alignment horizontal="left" vertical="center" wrapText="1"/>
    </xf>
    <xf numFmtId="164" fontId="6" fillId="11" borderId="2" xfId="0" applyNumberFormat="1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12" borderId="2" xfId="0" applyFont="1" applyFill="1" applyBorder="1" applyAlignment="1">
      <alignment horizontal="center" vertical="center" wrapText="1"/>
    </xf>
    <xf numFmtId="165" fontId="13" fillId="12" borderId="8" xfId="0" applyNumberFormat="1" applyFont="1" applyFill="1" applyBorder="1" applyAlignment="1">
      <alignment horizontal="center" vertical="center" wrapText="1"/>
    </xf>
    <xf numFmtId="14" fontId="6" fillId="12" borderId="12" xfId="0" applyNumberFormat="1" applyFont="1" applyFill="1" applyBorder="1" applyAlignment="1">
      <alignment horizontal="center" vertical="center" wrapText="1"/>
    </xf>
    <xf numFmtId="166" fontId="16" fillId="12" borderId="7" xfId="0" applyNumberFormat="1" applyFont="1" applyFill="1" applyBorder="1" applyAlignment="1">
      <alignment horizontal="center" vertical="center" wrapText="1"/>
    </xf>
    <xf numFmtId="164" fontId="8" fillId="12" borderId="2" xfId="0" applyNumberFormat="1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8" xfId="0" applyNumberFormat="1" applyFont="1" applyFill="1" applyBorder="1" applyAlignment="1" applyProtection="1">
      <alignment horizontal="left" vertical="center" wrapText="1"/>
      <protection locked="0"/>
    </xf>
    <xf numFmtId="165" fontId="8" fillId="12" borderId="8" xfId="0" applyNumberFormat="1" applyFont="1" applyFill="1" applyBorder="1" applyAlignment="1">
      <alignment horizontal="center" vertical="center" wrapText="1"/>
    </xf>
    <xf numFmtId="14" fontId="6" fillId="12" borderId="4" xfId="0" applyNumberFormat="1" applyFont="1" applyFill="1" applyBorder="1" applyAlignment="1">
      <alignment horizontal="center" vertical="center" wrapText="1"/>
    </xf>
    <xf numFmtId="164" fontId="13" fillId="12" borderId="2" xfId="0" applyNumberFormat="1" applyFont="1" applyFill="1" applyBorder="1" applyAlignment="1">
      <alignment horizontal="center" vertical="center" wrapText="1"/>
    </xf>
    <xf numFmtId="165" fontId="8" fillId="12" borderId="2" xfId="0" applyNumberFormat="1" applyFont="1" applyFill="1" applyBorder="1" applyAlignment="1">
      <alignment horizontal="center" vertical="center" wrapText="1"/>
    </xf>
    <xf numFmtId="164" fontId="16" fillId="12" borderId="2" xfId="0" applyNumberFormat="1" applyFont="1" applyFill="1" applyBorder="1" applyAlignment="1">
      <alignment horizontal="center" vertical="center" wrapText="1"/>
    </xf>
    <xf numFmtId="166" fontId="16" fillId="13" borderId="7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>
      <alignment horizontal="center" vertical="center" wrapText="1"/>
    </xf>
    <xf numFmtId="165" fontId="8" fillId="8" borderId="2" xfId="0" applyNumberFormat="1" applyFont="1" applyFill="1" applyBorder="1" applyAlignment="1">
      <alignment horizontal="center" vertical="center" wrapText="1"/>
    </xf>
    <xf numFmtId="14" fontId="6" fillId="8" borderId="4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164" fontId="16" fillId="8" borderId="2" xfId="0" applyNumberFormat="1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center" vertical="center" wrapText="1"/>
    </xf>
    <xf numFmtId="164" fontId="13" fillId="8" borderId="2" xfId="0" applyNumberFormat="1" applyFont="1" applyFill="1" applyBorder="1" applyAlignment="1">
      <alignment horizontal="center" vertical="center" wrapText="1"/>
    </xf>
    <xf numFmtId="165" fontId="6" fillId="11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6" fillId="13" borderId="2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DDDDDD"/>
      <color rgb="FFB2B2B2"/>
      <color rgb="FFFFCCCC"/>
      <color rgb="FFCCECFF"/>
      <color rgb="FFC0C0C0"/>
      <color rgb="FFFFCC99"/>
      <color rgb="FFCC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Projected Up-To-Date Permits</a:t>
            </a:r>
          </a:p>
        </c:rich>
      </c:tx>
      <c:layout>
        <c:manualLayout>
          <c:xMode val="edge"/>
          <c:yMode val="edge"/>
          <c:x val="0.37513873473917869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2608213096558"/>
          <c:y val="0.12111292962356793"/>
          <c:w val="0.85016648168701447"/>
          <c:h val="0.71685761047463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'Percent Up-to-Date'!$B$1:$Y$1</c:f>
              <c:numCache>
                <c:formatCode>mmm\-yy</c:formatCode>
                <c:ptCount val="24"/>
                <c:pt idx="0">
                  <c:v>43312</c:v>
                </c:pt>
                <c:pt idx="1">
                  <c:v>43342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'Percent Up-to-Date'!$B$10:$Y$10</c:f>
              <c:numCache>
                <c:formatCode>0</c:formatCode>
                <c:ptCount val="24"/>
                <c:pt idx="0">
                  <c:v>92.5</c:v>
                </c:pt>
                <c:pt idx="1">
                  <c:v>93.75</c:v>
                </c:pt>
                <c:pt idx="2">
                  <c:v>93.75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96.25</c:v>
                </c:pt>
                <c:pt idx="7">
                  <c:v>97.5</c:v>
                </c:pt>
                <c:pt idx="8">
                  <c:v>97.5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98.75</c:v>
                </c:pt>
                <c:pt idx="13">
                  <c:v>98.75</c:v>
                </c:pt>
                <c:pt idx="14">
                  <c:v>98.75</c:v>
                </c:pt>
                <c:pt idx="15">
                  <c:v>98.75</c:v>
                </c:pt>
                <c:pt idx="16">
                  <c:v>98.75</c:v>
                </c:pt>
                <c:pt idx="17">
                  <c:v>88.75</c:v>
                </c:pt>
                <c:pt idx="18">
                  <c:v>98.75</c:v>
                </c:pt>
                <c:pt idx="19">
                  <c:v>98.75</c:v>
                </c:pt>
                <c:pt idx="20">
                  <c:v>98.75</c:v>
                </c:pt>
                <c:pt idx="21">
                  <c:v>98.75</c:v>
                </c:pt>
                <c:pt idx="22">
                  <c:v>98.75</c:v>
                </c:pt>
                <c:pt idx="23">
                  <c:v>98.75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E-4BE4-B14C-CF173DB1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9952"/>
        <c:axId val="104192256"/>
      </c:lineChart>
      <c:dateAx>
        <c:axId val="10418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3385127635960039"/>
              <c:y val="0.9443535188216039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92256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419225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
Unexpired
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33715220949263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89952"/>
        <c:crosses val="autoZero"/>
        <c:crossBetween val="between"/>
        <c:majorUnit val="5"/>
        <c:min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258" cy="5817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B287"/>
  <sheetViews>
    <sheetView tabSelected="1" topLeftCell="A43" zoomScale="90" zoomScaleNormal="90" workbookViewId="0">
      <selection activeCell="F28" sqref="F28"/>
    </sheetView>
  </sheetViews>
  <sheetFormatPr defaultRowHeight="13.2" x14ac:dyDescent="0.25"/>
  <cols>
    <col min="1" max="1" width="3.109375" bestFit="1" customWidth="1"/>
    <col min="2" max="2" width="12.109375" style="64" customWidth="1"/>
    <col min="3" max="3" width="10" style="64" bestFit="1" customWidth="1"/>
    <col min="4" max="4" width="10.44140625" style="64" bestFit="1" customWidth="1"/>
    <col min="5" max="5" width="45.5546875" style="8" bestFit="1" customWidth="1"/>
    <col min="6" max="6" width="14.88671875" style="2" bestFit="1" customWidth="1"/>
    <col min="7" max="7" width="9" style="2" bestFit="1" customWidth="1"/>
    <col min="8" max="8" width="9.109375" style="14" bestFit="1" customWidth="1"/>
    <col min="9" max="9" width="10.6640625" style="50" customWidth="1"/>
    <col min="10" max="10" width="8.5546875" style="14" bestFit="1" customWidth="1"/>
    <col min="11" max="11" width="7.5546875" style="14" bestFit="1" customWidth="1"/>
    <col min="12" max="12" width="9.109375" style="24" customWidth="1"/>
    <col min="13" max="13" width="9.109375" style="24" bestFit="1" customWidth="1"/>
    <col min="14" max="14" width="9.109375" style="1" bestFit="1" customWidth="1"/>
    <col min="15" max="15" width="34.109375" style="3" customWidth="1"/>
    <col min="16" max="166" width="9.109375" style="27"/>
  </cols>
  <sheetData>
    <row r="1" spans="1:210" ht="18" customHeight="1" x14ac:dyDescent="0.3">
      <c r="B1" s="134" t="s">
        <v>32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6"/>
    </row>
    <row r="2" spans="1:210" ht="18" customHeight="1" x14ac:dyDescent="0.3">
      <c r="B2" s="137" t="s">
        <v>100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</row>
    <row r="3" spans="1:210" ht="18" customHeight="1" thickBot="1" x14ac:dyDescent="0.35">
      <c r="B3" s="140" t="s">
        <v>294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2"/>
    </row>
    <row r="4" spans="1:210" ht="13.5" customHeight="1" thickBot="1" x14ac:dyDescent="0.3">
      <c r="B4" s="143"/>
      <c r="C4" s="144"/>
      <c r="D4" s="144"/>
      <c r="E4" s="145"/>
      <c r="F4" s="149" t="s">
        <v>33</v>
      </c>
      <c r="G4" s="144"/>
      <c r="H4" s="144"/>
      <c r="I4" s="144"/>
      <c r="J4" s="146" t="s">
        <v>10</v>
      </c>
      <c r="K4" s="147"/>
      <c r="L4" s="147"/>
      <c r="M4" s="147"/>
      <c r="N4" s="147"/>
      <c r="O4" s="148"/>
    </row>
    <row r="5" spans="1:210" s="12" customFormat="1" ht="39" customHeight="1" thickBot="1" x14ac:dyDescent="0.3">
      <c r="B5" s="67" t="s">
        <v>9</v>
      </c>
      <c r="C5" s="67" t="s">
        <v>140</v>
      </c>
      <c r="D5" s="9" t="s">
        <v>15</v>
      </c>
      <c r="E5" s="55" t="s">
        <v>6</v>
      </c>
      <c r="F5" s="10" t="s">
        <v>39</v>
      </c>
      <c r="G5" s="55" t="s">
        <v>91</v>
      </c>
      <c r="H5" s="56" t="s">
        <v>92</v>
      </c>
      <c r="I5" s="65" t="s">
        <v>93</v>
      </c>
      <c r="J5" s="10" t="s">
        <v>97</v>
      </c>
      <c r="K5" s="10" t="s">
        <v>114</v>
      </c>
      <c r="L5" s="11" t="s">
        <v>94</v>
      </c>
      <c r="M5" s="11" t="s">
        <v>95</v>
      </c>
      <c r="N5" s="10" t="s">
        <v>96</v>
      </c>
      <c r="O5" s="66" t="s">
        <v>13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</row>
    <row r="6" spans="1:210" s="83" customFormat="1" ht="22.5" customHeight="1" x14ac:dyDescent="0.25">
      <c r="A6" s="25">
        <v>19</v>
      </c>
      <c r="B6" s="106" t="s">
        <v>280</v>
      </c>
      <c r="C6" s="106" t="s">
        <v>212</v>
      </c>
      <c r="D6" s="106" t="s">
        <v>0</v>
      </c>
      <c r="E6" s="107" t="s">
        <v>50</v>
      </c>
      <c r="F6" s="108"/>
      <c r="G6" s="109"/>
      <c r="H6" s="110">
        <v>44985</v>
      </c>
      <c r="I6" s="111" t="s">
        <v>277</v>
      </c>
      <c r="J6" s="108"/>
      <c r="K6" s="108"/>
      <c r="L6" s="112"/>
      <c r="M6" s="112"/>
      <c r="N6" s="112"/>
      <c r="O6" s="101"/>
    </row>
    <row r="7" spans="1:210" s="26" customFormat="1" ht="22.5" customHeight="1" x14ac:dyDescent="0.25">
      <c r="A7" s="25">
        <v>25</v>
      </c>
      <c r="B7" s="113" t="s">
        <v>283</v>
      </c>
      <c r="C7" s="113" t="s">
        <v>191</v>
      </c>
      <c r="D7" s="113" t="s">
        <v>0</v>
      </c>
      <c r="E7" s="114" t="s">
        <v>52</v>
      </c>
      <c r="F7" s="108"/>
      <c r="G7" s="115"/>
      <c r="H7" s="116">
        <v>45016</v>
      </c>
      <c r="I7" s="111" t="s">
        <v>281</v>
      </c>
      <c r="J7" s="108"/>
      <c r="K7" s="108"/>
      <c r="L7" s="112"/>
      <c r="M7" s="112"/>
      <c r="N7" s="117"/>
      <c r="O7" s="58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</row>
    <row r="8" spans="1:210" s="25" customFormat="1" ht="22.5" customHeight="1" x14ac:dyDescent="0.25">
      <c r="A8" s="25">
        <v>26</v>
      </c>
      <c r="B8" s="113" t="s">
        <v>284</v>
      </c>
      <c r="C8" s="113" t="s">
        <v>142</v>
      </c>
      <c r="D8" s="113" t="s">
        <v>0</v>
      </c>
      <c r="E8" s="114" t="s">
        <v>121</v>
      </c>
      <c r="F8" s="108"/>
      <c r="G8" s="115"/>
      <c r="H8" s="116">
        <v>45016</v>
      </c>
      <c r="I8" s="111" t="s">
        <v>281</v>
      </c>
      <c r="J8" s="108"/>
      <c r="K8" s="108"/>
      <c r="L8" s="112"/>
      <c r="M8" s="112"/>
      <c r="N8" s="117"/>
      <c r="O8" s="58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</row>
    <row r="9" spans="1:210" s="25" customFormat="1" ht="22.5" customHeight="1" x14ac:dyDescent="0.25">
      <c r="A9" s="25">
        <v>23</v>
      </c>
      <c r="B9" s="113" t="s">
        <v>287</v>
      </c>
      <c r="C9" s="113" t="s">
        <v>285</v>
      </c>
      <c r="D9" s="113" t="s">
        <v>98</v>
      </c>
      <c r="E9" s="114" t="s">
        <v>286</v>
      </c>
      <c r="F9" s="108"/>
      <c r="G9" s="115"/>
      <c r="H9" s="116">
        <v>45291</v>
      </c>
      <c r="I9" s="111" t="s">
        <v>282</v>
      </c>
      <c r="J9" s="108"/>
      <c r="K9" s="108"/>
      <c r="L9" s="112"/>
      <c r="M9" s="112"/>
      <c r="N9" s="117"/>
      <c r="O9" s="58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</row>
    <row r="10" spans="1:210" s="25" customFormat="1" ht="22.5" customHeight="1" x14ac:dyDescent="0.25">
      <c r="A10" s="25">
        <v>28</v>
      </c>
      <c r="B10" s="113" t="s">
        <v>290</v>
      </c>
      <c r="C10" s="113" t="s">
        <v>194</v>
      </c>
      <c r="D10" s="113" t="s">
        <v>0</v>
      </c>
      <c r="E10" s="114" t="s">
        <v>37</v>
      </c>
      <c r="F10" s="108"/>
      <c r="G10" s="115"/>
      <c r="H10" s="116">
        <v>45107</v>
      </c>
      <c r="I10" s="111" t="s">
        <v>288</v>
      </c>
      <c r="J10" s="108"/>
      <c r="K10" s="108"/>
      <c r="L10" s="112"/>
      <c r="M10" s="112"/>
      <c r="N10" s="117"/>
      <c r="O10" s="58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</row>
    <row r="11" spans="1:210" s="25" customFormat="1" ht="22.5" customHeight="1" x14ac:dyDescent="0.25">
      <c r="A11" s="25">
        <v>29</v>
      </c>
      <c r="B11" s="113" t="s">
        <v>291</v>
      </c>
      <c r="C11" s="113" t="s">
        <v>196</v>
      </c>
      <c r="D11" s="113" t="s">
        <v>0</v>
      </c>
      <c r="E11" s="114" t="s">
        <v>61</v>
      </c>
      <c r="F11" s="108"/>
      <c r="G11" s="115"/>
      <c r="H11" s="116">
        <v>45107</v>
      </c>
      <c r="I11" s="111" t="s">
        <v>289</v>
      </c>
      <c r="J11" s="108"/>
      <c r="K11" s="108"/>
      <c r="L11" s="112"/>
      <c r="M11" s="112"/>
      <c r="N11" s="117"/>
      <c r="O11" s="58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</row>
    <row r="12" spans="1:210" s="25" customFormat="1" ht="22.5" customHeight="1" x14ac:dyDescent="0.25">
      <c r="A12" s="25">
        <v>23</v>
      </c>
      <c r="B12" s="113" t="s">
        <v>292</v>
      </c>
      <c r="C12" s="113" t="s">
        <v>145</v>
      </c>
      <c r="D12" s="113" t="s">
        <v>0</v>
      </c>
      <c r="E12" s="114" t="s">
        <v>234</v>
      </c>
      <c r="F12" s="108"/>
      <c r="G12" s="115"/>
      <c r="H12" s="116">
        <v>45107</v>
      </c>
      <c r="I12" s="111" t="s">
        <v>289</v>
      </c>
      <c r="J12" s="108"/>
      <c r="K12" s="108"/>
      <c r="L12" s="112"/>
      <c r="M12" s="112"/>
      <c r="N12" s="117"/>
      <c r="O12" s="58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</row>
    <row r="13" spans="1:210" s="25" customFormat="1" ht="22.5" customHeight="1" x14ac:dyDescent="0.25">
      <c r="A13" s="25">
        <v>31</v>
      </c>
      <c r="B13" s="113" t="s">
        <v>300</v>
      </c>
      <c r="C13" s="113" t="s">
        <v>209</v>
      </c>
      <c r="D13" s="113" t="s">
        <v>0</v>
      </c>
      <c r="E13" s="114" t="s">
        <v>59</v>
      </c>
      <c r="F13" s="108"/>
      <c r="G13" s="115"/>
      <c r="H13" s="116">
        <v>45138</v>
      </c>
      <c r="I13" s="111" t="s">
        <v>295</v>
      </c>
      <c r="J13" s="108"/>
      <c r="K13" s="108"/>
      <c r="L13" s="112"/>
      <c r="M13" s="112"/>
      <c r="N13" s="117"/>
      <c r="O13" s="58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</row>
    <row r="14" spans="1:210" s="25" customFormat="1" ht="22.5" customHeight="1" x14ac:dyDescent="0.25">
      <c r="A14" s="25">
        <v>27</v>
      </c>
      <c r="B14" s="113" t="s">
        <v>299</v>
      </c>
      <c r="C14" s="113" t="s">
        <v>193</v>
      </c>
      <c r="D14" s="113" t="s">
        <v>0</v>
      </c>
      <c r="E14" s="114" t="s">
        <v>54</v>
      </c>
      <c r="F14" s="108"/>
      <c r="G14" s="115"/>
      <c r="H14" s="116">
        <v>45138</v>
      </c>
      <c r="I14" s="111" t="s">
        <v>295</v>
      </c>
      <c r="J14" s="108"/>
      <c r="K14" s="108"/>
      <c r="L14" s="112"/>
      <c r="M14" s="112"/>
      <c r="N14" s="117"/>
      <c r="O14" s="58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</row>
    <row r="15" spans="1:210" s="25" customFormat="1" ht="22.5" customHeight="1" x14ac:dyDescent="0.25">
      <c r="A15" s="25">
        <v>24</v>
      </c>
      <c r="B15" s="113" t="s">
        <v>298</v>
      </c>
      <c r="C15" s="113" t="s">
        <v>217</v>
      </c>
      <c r="D15" s="113" t="s">
        <v>11</v>
      </c>
      <c r="E15" s="114" t="s">
        <v>51</v>
      </c>
      <c r="F15" s="108"/>
      <c r="G15" s="115"/>
      <c r="H15" s="116">
        <v>45291</v>
      </c>
      <c r="I15" s="111" t="s">
        <v>295</v>
      </c>
      <c r="J15" s="108"/>
      <c r="K15" s="108"/>
      <c r="L15" s="112"/>
      <c r="M15" s="112"/>
      <c r="N15" s="117"/>
      <c r="O15" s="58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</row>
    <row r="16" spans="1:210" s="26" customFormat="1" ht="11.25" customHeight="1" x14ac:dyDescent="0.25">
      <c r="A16" s="25">
        <v>32</v>
      </c>
      <c r="B16" s="122" t="s">
        <v>102</v>
      </c>
      <c r="C16" s="122" t="s">
        <v>195</v>
      </c>
      <c r="D16" s="122" t="s">
        <v>0</v>
      </c>
      <c r="E16" s="123" t="s">
        <v>55</v>
      </c>
      <c r="F16" s="124" t="s">
        <v>253</v>
      </c>
      <c r="G16" s="125"/>
      <c r="H16" s="126">
        <v>43131</v>
      </c>
      <c r="I16" s="103">
        <v>43320</v>
      </c>
      <c r="J16" s="124" t="s">
        <v>30</v>
      </c>
      <c r="K16" s="127"/>
      <c r="L16" s="128"/>
      <c r="M16" s="128"/>
      <c r="N16" s="128"/>
      <c r="O16" s="104"/>
    </row>
    <row r="17" spans="1:210" s="26" customFormat="1" ht="11.25" customHeight="1" x14ac:dyDescent="0.25">
      <c r="A17" s="25">
        <v>30</v>
      </c>
      <c r="B17" s="122" t="s">
        <v>112</v>
      </c>
      <c r="C17" s="122" t="s">
        <v>200</v>
      </c>
      <c r="D17" s="122" t="s">
        <v>98</v>
      </c>
      <c r="E17" s="123" t="s">
        <v>63</v>
      </c>
      <c r="F17" s="124" t="s">
        <v>127</v>
      </c>
      <c r="G17" s="125"/>
      <c r="H17" s="126">
        <v>43373</v>
      </c>
      <c r="I17" s="103">
        <v>43320</v>
      </c>
      <c r="J17" s="124" t="s">
        <v>12</v>
      </c>
      <c r="K17" s="124"/>
      <c r="L17" s="128"/>
      <c r="M17" s="129"/>
      <c r="N17" s="129"/>
      <c r="O17" s="104"/>
    </row>
    <row r="18" spans="1:210" s="26" customFormat="1" ht="11.25" customHeight="1" x14ac:dyDescent="0.25">
      <c r="A18" s="25"/>
      <c r="B18" s="122" t="s">
        <v>108</v>
      </c>
      <c r="C18" s="122" t="s">
        <v>197</v>
      </c>
      <c r="D18" s="122" t="s">
        <v>98</v>
      </c>
      <c r="E18" s="123" t="s">
        <v>53</v>
      </c>
      <c r="F18" s="124" t="s">
        <v>41</v>
      </c>
      <c r="G18" s="125"/>
      <c r="H18" s="126">
        <v>43281</v>
      </c>
      <c r="I18" s="103">
        <v>43383</v>
      </c>
      <c r="J18" s="124" t="s">
        <v>30</v>
      </c>
      <c r="K18" s="124"/>
      <c r="L18" s="128"/>
      <c r="M18" s="128"/>
      <c r="N18" s="128"/>
      <c r="O18" s="58" t="s">
        <v>293</v>
      </c>
    </row>
    <row r="19" spans="1:210" s="81" customFormat="1" ht="11.25" customHeight="1" x14ac:dyDescent="0.25">
      <c r="A19" s="25">
        <v>35</v>
      </c>
      <c r="B19" s="122" t="s">
        <v>109</v>
      </c>
      <c r="C19" s="122" t="s">
        <v>198</v>
      </c>
      <c r="D19" s="122" t="s">
        <v>0</v>
      </c>
      <c r="E19" s="123" t="s">
        <v>256</v>
      </c>
      <c r="F19" s="124" t="s">
        <v>264</v>
      </c>
      <c r="G19" s="125"/>
      <c r="H19" s="126">
        <v>43281</v>
      </c>
      <c r="I19" s="103">
        <v>43383</v>
      </c>
      <c r="J19" s="124" t="s">
        <v>30</v>
      </c>
      <c r="K19" s="124"/>
      <c r="L19" s="129"/>
      <c r="M19" s="129"/>
      <c r="N19" s="130"/>
      <c r="O19" s="58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</row>
    <row r="20" spans="1:210" s="26" customFormat="1" ht="11.25" customHeight="1" x14ac:dyDescent="0.25">
      <c r="A20" s="25">
        <v>36</v>
      </c>
      <c r="B20" s="122" t="s">
        <v>110</v>
      </c>
      <c r="C20" s="122" t="s">
        <v>199</v>
      </c>
      <c r="D20" s="122" t="s">
        <v>0</v>
      </c>
      <c r="E20" s="123" t="s">
        <v>57</v>
      </c>
      <c r="F20" s="124" t="s">
        <v>40</v>
      </c>
      <c r="G20" s="125"/>
      <c r="H20" s="126">
        <v>43281</v>
      </c>
      <c r="I20" s="103">
        <v>43418</v>
      </c>
      <c r="J20" s="124" t="s">
        <v>30</v>
      </c>
      <c r="K20" s="124"/>
      <c r="L20" s="129"/>
      <c r="M20" s="129"/>
      <c r="N20" s="130"/>
      <c r="O20" s="104"/>
    </row>
    <row r="21" spans="1:210" s="26" customFormat="1" ht="11.25" customHeight="1" x14ac:dyDescent="0.25">
      <c r="A21" s="25">
        <v>38</v>
      </c>
      <c r="B21" s="122" t="s">
        <v>115</v>
      </c>
      <c r="C21" s="122" t="s">
        <v>203</v>
      </c>
      <c r="D21" s="122" t="s">
        <v>98</v>
      </c>
      <c r="E21" s="123" t="s">
        <v>64</v>
      </c>
      <c r="F21" s="124" t="s">
        <v>253</v>
      </c>
      <c r="G21" s="125"/>
      <c r="H21" s="126">
        <v>43434</v>
      </c>
      <c r="I21" s="103">
        <v>43446</v>
      </c>
      <c r="J21" s="124" t="s">
        <v>30</v>
      </c>
      <c r="K21" s="124"/>
      <c r="L21" s="128"/>
      <c r="M21" s="129"/>
      <c r="N21" s="129"/>
      <c r="O21" s="104"/>
    </row>
    <row r="22" spans="1:210" s="26" customFormat="1" ht="11.25" customHeight="1" x14ac:dyDescent="0.25">
      <c r="A22" s="25">
        <v>37</v>
      </c>
      <c r="B22" s="113" t="s">
        <v>113</v>
      </c>
      <c r="C22" s="113" t="s">
        <v>202</v>
      </c>
      <c r="D22" s="113" t="s">
        <v>99</v>
      </c>
      <c r="E22" s="114" t="s">
        <v>36</v>
      </c>
      <c r="F22" s="108" t="s">
        <v>127</v>
      </c>
      <c r="G22" s="118"/>
      <c r="H22" s="116">
        <v>43404</v>
      </c>
      <c r="I22" s="103">
        <v>43474</v>
      </c>
      <c r="J22" s="108" t="s">
        <v>12</v>
      </c>
      <c r="K22" s="108"/>
      <c r="L22" s="119"/>
      <c r="M22" s="112"/>
      <c r="N22" s="112"/>
      <c r="O22" s="58"/>
    </row>
    <row r="23" spans="1:210" s="26" customFormat="1" ht="11.25" customHeight="1" x14ac:dyDescent="0.25">
      <c r="A23" s="25">
        <v>80</v>
      </c>
      <c r="B23" s="113" t="s">
        <v>19</v>
      </c>
      <c r="C23" s="113" t="s">
        <v>151</v>
      </c>
      <c r="D23" s="113" t="s">
        <v>0</v>
      </c>
      <c r="E23" s="114" t="s">
        <v>73</v>
      </c>
      <c r="F23" s="108" t="s">
        <v>128</v>
      </c>
      <c r="G23" s="118"/>
      <c r="H23" s="116">
        <v>41912</v>
      </c>
      <c r="I23" s="103">
        <v>43509</v>
      </c>
      <c r="J23" s="108" t="s">
        <v>30</v>
      </c>
      <c r="K23" s="108"/>
      <c r="L23" s="119"/>
      <c r="M23" s="112"/>
      <c r="N23" s="112"/>
      <c r="O23" s="58" t="s">
        <v>279</v>
      </c>
    </row>
    <row r="24" spans="1:210" s="26" customFormat="1" ht="11.25" customHeight="1" x14ac:dyDescent="0.25">
      <c r="A24" s="25">
        <v>41</v>
      </c>
      <c r="B24" s="113" t="s">
        <v>117</v>
      </c>
      <c r="C24" s="113" t="s">
        <v>204</v>
      </c>
      <c r="D24" s="113" t="s">
        <v>0</v>
      </c>
      <c r="E24" s="114" t="s">
        <v>65</v>
      </c>
      <c r="F24" s="108" t="s">
        <v>264</v>
      </c>
      <c r="G24" s="118"/>
      <c r="H24" s="116">
        <v>43496</v>
      </c>
      <c r="I24" s="103">
        <v>43509</v>
      </c>
      <c r="J24" s="108" t="s">
        <v>12</v>
      </c>
      <c r="K24" s="108"/>
      <c r="L24" s="119"/>
      <c r="M24" s="112"/>
      <c r="N24" s="112"/>
      <c r="O24" s="58"/>
    </row>
    <row r="25" spans="1:210" s="26" customFormat="1" ht="11.25" customHeight="1" x14ac:dyDescent="0.25">
      <c r="A25" s="25">
        <v>40</v>
      </c>
      <c r="B25" s="113" t="s">
        <v>119</v>
      </c>
      <c r="C25" s="113" t="s">
        <v>143</v>
      </c>
      <c r="D25" s="113" t="s">
        <v>14</v>
      </c>
      <c r="E25" s="114" t="s">
        <v>101</v>
      </c>
      <c r="F25" s="108" t="s">
        <v>41</v>
      </c>
      <c r="G25" s="118"/>
      <c r="H25" s="116">
        <v>43585</v>
      </c>
      <c r="I25" s="103">
        <v>43537</v>
      </c>
      <c r="J25" s="108" t="s">
        <v>12</v>
      </c>
      <c r="K25" s="108"/>
      <c r="L25" s="119"/>
      <c r="M25" s="112"/>
      <c r="N25" s="112"/>
      <c r="O25" s="58"/>
    </row>
    <row r="26" spans="1:210" s="26" customFormat="1" ht="11.25" customHeight="1" x14ac:dyDescent="0.25">
      <c r="A26" s="25">
        <v>45</v>
      </c>
      <c r="B26" s="113" t="s">
        <v>125</v>
      </c>
      <c r="C26" s="113" t="s">
        <v>206</v>
      </c>
      <c r="D26" s="113" t="s">
        <v>0</v>
      </c>
      <c r="E26" s="114" t="s">
        <v>69</v>
      </c>
      <c r="F26" s="108" t="s">
        <v>253</v>
      </c>
      <c r="G26" s="118"/>
      <c r="H26" s="116">
        <v>43677</v>
      </c>
      <c r="I26" s="103">
        <v>43565</v>
      </c>
      <c r="J26" s="108" t="s">
        <v>12</v>
      </c>
      <c r="K26" s="108"/>
      <c r="L26" s="119"/>
      <c r="M26" s="112"/>
      <c r="N26" s="112"/>
      <c r="O26" s="58"/>
    </row>
    <row r="27" spans="1:210" s="26" customFormat="1" ht="11.25" customHeight="1" x14ac:dyDescent="0.25">
      <c r="A27" s="25">
        <v>46</v>
      </c>
      <c r="B27" s="113" t="s">
        <v>124</v>
      </c>
      <c r="C27" s="113" t="s">
        <v>208</v>
      </c>
      <c r="D27" s="113" t="s">
        <v>0</v>
      </c>
      <c r="E27" s="114" t="s">
        <v>66</v>
      </c>
      <c r="F27" s="108" t="s">
        <v>127</v>
      </c>
      <c r="G27" s="118"/>
      <c r="H27" s="116">
        <v>43677</v>
      </c>
      <c r="I27" s="103">
        <v>43593</v>
      </c>
      <c r="J27" s="108" t="s">
        <v>12</v>
      </c>
      <c r="K27" s="108"/>
      <c r="L27" s="119"/>
      <c r="M27" s="112"/>
      <c r="N27" s="112"/>
      <c r="O27" s="58"/>
    </row>
    <row r="28" spans="1:210" s="26" customFormat="1" ht="11.25" customHeight="1" x14ac:dyDescent="0.25">
      <c r="A28" s="25">
        <v>44</v>
      </c>
      <c r="B28" s="113" t="s">
        <v>123</v>
      </c>
      <c r="C28" s="113" t="s">
        <v>144</v>
      </c>
      <c r="D28" s="113" t="s">
        <v>0</v>
      </c>
      <c r="E28" s="114" t="s">
        <v>68</v>
      </c>
      <c r="F28" s="108" t="s">
        <v>296</v>
      </c>
      <c r="G28" s="118"/>
      <c r="H28" s="116">
        <v>43646</v>
      </c>
      <c r="I28" s="103">
        <v>43593</v>
      </c>
      <c r="J28" s="108" t="s">
        <v>270</v>
      </c>
      <c r="K28" s="108">
        <v>1</v>
      </c>
      <c r="L28" s="105">
        <v>43336</v>
      </c>
      <c r="M28" s="105">
        <v>43350</v>
      </c>
      <c r="N28" s="105">
        <v>43390</v>
      </c>
      <c r="O28" s="104"/>
    </row>
    <row r="29" spans="1:210" s="26" customFormat="1" ht="11.25" customHeight="1" x14ac:dyDescent="0.25">
      <c r="A29" s="25">
        <v>43</v>
      </c>
      <c r="B29" s="113" t="s">
        <v>122</v>
      </c>
      <c r="C29" s="113" t="s">
        <v>213</v>
      </c>
      <c r="D29" s="113" t="s">
        <v>17</v>
      </c>
      <c r="E29" s="114" t="s">
        <v>118</v>
      </c>
      <c r="F29" s="108" t="s">
        <v>41</v>
      </c>
      <c r="G29" s="118"/>
      <c r="H29" s="116">
        <v>43646</v>
      </c>
      <c r="I29" s="103">
        <v>43593</v>
      </c>
      <c r="J29" s="108" t="s">
        <v>12</v>
      </c>
      <c r="K29" s="108"/>
      <c r="L29" s="112"/>
      <c r="M29" s="112"/>
      <c r="N29" s="117"/>
      <c r="O29" s="58"/>
    </row>
    <row r="30" spans="1:210" s="26" customFormat="1" ht="11.25" customHeight="1" x14ac:dyDescent="0.25">
      <c r="A30" s="25">
        <v>42</v>
      </c>
      <c r="B30" s="113" t="s">
        <v>235</v>
      </c>
      <c r="C30" s="113" t="s">
        <v>205</v>
      </c>
      <c r="D30" s="113" t="s">
        <v>0</v>
      </c>
      <c r="E30" s="114" t="s">
        <v>67</v>
      </c>
      <c r="F30" s="108" t="s">
        <v>264</v>
      </c>
      <c r="G30" s="118"/>
      <c r="H30" s="116">
        <v>43616</v>
      </c>
      <c r="I30" s="103">
        <v>43628</v>
      </c>
      <c r="J30" s="108" t="s">
        <v>270</v>
      </c>
      <c r="K30" s="108">
        <v>1</v>
      </c>
      <c r="L30" s="105">
        <v>43427</v>
      </c>
      <c r="M30" s="105">
        <v>43441</v>
      </c>
      <c r="N30" s="105">
        <v>43481</v>
      </c>
      <c r="O30" s="58"/>
    </row>
    <row r="31" spans="1:210" s="26" customFormat="1" ht="11.25" customHeight="1" x14ac:dyDescent="0.25">
      <c r="A31" s="25">
        <v>34</v>
      </c>
      <c r="B31" s="113" t="s">
        <v>254</v>
      </c>
      <c r="C31" s="113" t="s">
        <v>254</v>
      </c>
      <c r="D31" s="113" t="s">
        <v>11</v>
      </c>
      <c r="E31" s="114" t="s">
        <v>255</v>
      </c>
      <c r="F31" s="108" t="s">
        <v>240</v>
      </c>
      <c r="G31" s="118"/>
      <c r="H31" s="116" t="s">
        <v>254</v>
      </c>
      <c r="I31" s="103" t="s">
        <v>258</v>
      </c>
      <c r="J31" s="108" t="s">
        <v>12</v>
      </c>
      <c r="K31" s="108"/>
      <c r="L31" s="112"/>
      <c r="M31" s="112"/>
      <c r="N31" s="117"/>
      <c r="O31" s="58" t="s">
        <v>259</v>
      </c>
    </row>
    <row r="32" spans="1:210" s="26" customFormat="1" ht="11.25" customHeight="1" x14ac:dyDescent="0.25">
      <c r="A32" s="25">
        <v>39</v>
      </c>
      <c r="B32" s="69" t="s">
        <v>111</v>
      </c>
      <c r="C32" s="69" t="s">
        <v>201</v>
      </c>
      <c r="D32" s="69" t="s">
        <v>0</v>
      </c>
      <c r="E32" s="70" t="s">
        <v>60</v>
      </c>
      <c r="F32" s="71" t="s">
        <v>128</v>
      </c>
      <c r="G32" s="88"/>
      <c r="H32" s="72">
        <v>43373</v>
      </c>
      <c r="I32" s="120">
        <v>43656</v>
      </c>
      <c r="J32" s="71" t="s">
        <v>12</v>
      </c>
      <c r="K32" s="71"/>
      <c r="L32" s="77"/>
      <c r="M32" s="77"/>
      <c r="N32" s="77"/>
      <c r="O32" s="58"/>
    </row>
    <row r="33" spans="1:166" s="26" customFormat="1" ht="11.25" customHeight="1" x14ac:dyDescent="0.25">
      <c r="A33" s="25">
        <v>47</v>
      </c>
      <c r="B33" s="69" t="s">
        <v>126</v>
      </c>
      <c r="C33" s="69" t="s">
        <v>207</v>
      </c>
      <c r="D33" s="69" t="s">
        <v>0</v>
      </c>
      <c r="E33" s="70" t="s">
        <v>120</v>
      </c>
      <c r="F33" s="71" t="s">
        <v>296</v>
      </c>
      <c r="G33" s="131">
        <f>H33-365</f>
        <v>43373</v>
      </c>
      <c r="H33" s="72">
        <v>43738</v>
      </c>
      <c r="I33" s="120">
        <v>43748</v>
      </c>
      <c r="J33" s="71" t="s">
        <v>12</v>
      </c>
      <c r="K33" s="71"/>
      <c r="L33" s="77"/>
      <c r="M33" s="77"/>
      <c r="N33" s="77"/>
      <c r="O33" s="58"/>
    </row>
    <row r="34" spans="1:166" s="26" customFormat="1" ht="11.25" customHeight="1" x14ac:dyDescent="0.25">
      <c r="A34" s="25">
        <v>49</v>
      </c>
      <c r="B34" s="69" t="s">
        <v>130</v>
      </c>
      <c r="C34" s="69" t="s">
        <v>150</v>
      </c>
      <c r="D34" s="69" t="s">
        <v>0</v>
      </c>
      <c r="E34" s="70" t="s">
        <v>72</v>
      </c>
      <c r="F34" s="71" t="s">
        <v>253</v>
      </c>
      <c r="G34" s="131">
        <f t="shared" ref="G34:G48" si="0">H34-365</f>
        <v>43404</v>
      </c>
      <c r="H34" s="72">
        <v>43769</v>
      </c>
      <c r="I34" s="120">
        <v>43748</v>
      </c>
      <c r="J34" s="71" t="s">
        <v>12</v>
      </c>
      <c r="K34" s="71"/>
      <c r="L34" s="77"/>
      <c r="M34" s="77"/>
      <c r="N34" s="77"/>
      <c r="O34" s="58"/>
    </row>
    <row r="35" spans="1:166" s="26" customFormat="1" ht="11.25" customHeight="1" x14ac:dyDescent="0.25">
      <c r="A35" s="25">
        <v>48</v>
      </c>
      <c r="B35" s="69" t="s">
        <v>129</v>
      </c>
      <c r="C35" s="69" t="s">
        <v>147</v>
      </c>
      <c r="D35" s="69" t="s">
        <v>0</v>
      </c>
      <c r="E35" s="70" t="s">
        <v>70</v>
      </c>
      <c r="F35" s="71" t="s">
        <v>253</v>
      </c>
      <c r="G35" s="131">
        <f t="shared" si="0"/>
        <v>43404</v>
      </c>
      <c r="H35" s="72">
        <v>43769</v>
      </c>
      <c r="I35" s="120">
        <v>43748</v>
      </c>
      <c r="J35" s="71" t="s">
        <v>12</v>
      </c>
      <c r="K35" s="71"/>
      <c r="L35" s="77"/>
      <c r="M35" s="77"/>
      <c r="N35" s="77"/>
      <c r="O35" s="58"/>
    </row>
    <row r="36" spans="1:166" s="26" customFormat="1" ht="11.25" customHeight="1" x14ac:dyDescent="0.25">
      <c r="A36" s="25">
        <v>50</v>
      </c>
      <c r="B36" s="69" t="s">
        <v>131</v>
      </c>
      <c r="C36" s="69" t="s">
        <v>146</v>
      </c>
      <c r="D36" s="69" t="s">
        <v>98</v>
      </c>
      <c r="E36" s="70" t="s">
        <v>116</v>
      </c>
      <c r="F36" s="71" t="s">
        <v>128</v>
      </c>
      <c r="G36" s="88"/>
      <c r="H36" s="72">
        <v>43799</v>
      </c>
      <c r="I36" s="120">
        <v>43845</v>
      </c>
      <c r="J36" s="71" t="s">
        <v>12</v>
      </c>
      <c r="K36" s="71"/>
      <c r="L36" s="77"/>
      <c r="M36" s="77"/>
      <c r="N36" s="77"/>
      <c r="O36" s="58"/>
    </row>
    <row r="37" spans="1:166" s="26" customFormat="1" ht="11.25" customHeight="1" x14ac:dyDescent="0.25">
      <c r="A37" s="25">
        <v>51</v>
      </c>
      <c r="B37" s="69" t="s">
        <v>135</v>
      </c>
      <c r="C37" s="69" t="s">
        <v>158</v>
      </c>
      <c r="D37" s="69" t="s">
        <v>98</v>
      </c>
      <c r="E37" s="70" t="s">
        <v>77</v>
      </c>
      <c r="F37" s="71" t="s">
        <v>128</v>
      </c>
      <c r="G37" s="88"/>
      <c r="H37" s="72">
        <v>43799</v>
      </c>
      <c r="I37" s="120">
        <v>43845</v>
      </c>
      <c r="J37" s="71" t="s">
        <v>12</v>
      </c>
      <c r="K37" s="71"/>
      <c r="L37" s="77"/>
      <c r="M37" s="77"/>
      <c r="N37" s="77"/>
      <c r="O37" s="58"/>
    </row>
    <row r="38" spans="1:166" s="26" customFormat="1" ht="11.25" customHeight="1" x14ac:dyDescent="0.25">
      <c r="A38" s="25">
        <v>52</v>
      </c>
      <c r="B38" s="69" t="s">
        <v>133</v>
      </c>
      <c r="C38" s="69" t="s">
        <v>156</v>
      </c>
      <c r="D38" s="69" t="s">
        <v>98</v>
      </c>
      <c r="E38" s="70" t="s">
        <v>75</v>
      </c>
      <c r="F38" s="71" t="s">
        <v>128</v>
      </c>
      <c r="G38" s="88"/>
      <c r="H38" s="72">
        <v>43799</v>
      </c>
      <c r="I38" s="120">
        <v>43845</v>
      </c>
      <c r="J38" s="71" t="s">
        <v>12</v>
      </c>
      <c r="K38" s="71"/>
      <c r="L38" s="77"/>
      <c r="M38" s="77"/>
      <c r="N38" s="77"/>
      <c r="O38" s="58"/>
    </row>
    <row r="39" spans="1:166" s="26" customFormat="1" ht="11.25" customHeight="1" x14ac:dyDescent="0.25">
      <c r="A39" s="25">
        <v>53</v>
      </c>
      <c r="B39" s="69" t="s">
        <v>132</v>
      </c>
      <c r="C39" s="69" t="s">
        <v>155</v>
      </c>
      <c r="D39" s="69" t="s">
        <v>98</v>
      </c>
      <c r="E39" s="70" t="s">
        <v>74</v>
      </c>
      <c r="F39" s="71" t="s">
        <v>128</v>
      </c>
      <c r="G39" s="88"/>
      <c r="H39" s="72">
        <v>43799</v>
      </c>
      <c r="I39" s="120">
        <v>43845</v>
      </c>
      <c r="J39" s="71" t="s">
        <v>12</v>
      </c>
      <c r="K39" s="71"/>
      <c r="L39" s="77"/>
      <c r="M39" s="77"/>
      <c r="N39" s="77"/>
      <c r="O39" s="58"/>
    </row>
    <row r="40" spans="1:166" s="26" customFormat="1" ht="11.25" customHeight="1" x14ac:dyDescent="0.25">
      <c r="A40" s="25">
        <v>54</v>
      </c>
      <c r="B40" s="69" t="s">
        <v>134</v>
      </c>
      <c r="C40" s="69" t="s">
        <v>157</v>
      </c>
      <c r="D40" s="69" t="s">
        <v>98</v>
      </c>
      <c r="E40" s="70" t="s">
        <v>76</v>
      </c>
      <c r="F40" s="71" t="s">
        <v>128</v>
      </c>
      <c r="G40" s="88"/>
      <c r="H40" s="72">
        <v>43799</v>
      </c>
      <c r="I40" s="120">
        <v>43845</v>
      </c>
      <c r="J40" s="71" t="s">
        <v>12</v>
      </c>
      <c r="K40" s="71"/>
      <c r="L40" s="77"/>
      <c r="M40" s="77"/>
      <c r="N40" s="77"/>
      <c r="O40" s="58"/>
    </row>
    <row r="41" spans="1:166" s="26" customFormat="1" ht="11.25" customHeight="1" x14ac:dyDescent="0.25">
      <c r="A41" s="25">
        <v>55</v>
      </c>
      <c r="B41" s="69" t="s">
        <v>137</v>
      </c>
      <c r="C41" s="69" t="s">
        <v>160</v>
      </c>
      <c r="D41" s="69" t="s">
        <v>98</v>
      </c>
      <c r="E41" s="70" t="s">
        <v>79</v>
      </c>
      <c r="F41" s="71" t="s">
        <v>128</v>
      </c>
      <c r="G41" s="88"/>
      <c r="H41" s="72">
        <v>43799</v>
      </c>
      <c r="I41" s="120">
        <v>43845</v>
      </c>
      <c r="J41" s="71" t="s">
        <v>12</v>
      </c>
      <c r="K41" s="71"/>
      <c r="L41" s="77"/>
      <c r="M41" s="77"/>
      <c r="N41" s="77"/>
      <c r="O41" s="58"/>
    </row>
    <row r="42" spans="1:166" s="26" customFormat="1" ht="11.25" customHeight="1" x14ac:dyDescent="0.25">
      <c r="A42" s="25">
        <v>56</v>
      </c>
      <c r="B42" s="69" t="s">
        <v>136</v>
      </c>
      <c r="C42" s="69" t="s">
        <v>159</v>
      </c>
      <c r="D42" s="69" t="s">
        <v>98</v>
      </c>
      <c r="E42" s="70" t="s">
        <v>78</v>
      </c>
      <c r="F42" s="71" t="s">
        <v>128</v>
      </c>
      <c r="G42" s="88"/>
      <c r="H42" s="72">
        <v>43799</v>
      </c>
      <c r="I42" s="120">
        <v>43845</v>
      </c>
      <c r="J42" s="71" t="s">
        <v>12</v>
      </c>
      <c r="K42" s="71"/>
      <c r="L42" s="77"/>
      <c r="M42" s="77"/>
      <c r="N42" s="77"/>
      <c r="O42" s="58"/>
    </row>
    <row r="43" spans="1:166" s="26" customFormat="1" ht="11.25" customHeight="1" x14ac:dyDescent="0.25">
      <c r="A43" s="25">
        <v>57</v>
      </c>
      <c r="B43" s="69" t="s">
        <v>138</v>
      </c>
      <c r="C43" s="69" t="s">
        <v>161</v>
      </c>
      <c r="D43" s="69" t="s">
        <v>98</v>
      </c>
      <c r="E43" s="70" t="s">
        <v>80</v>
      </c>
      <c r="F43" s="71" t="s">
        <v>128</v>
      </c>
      <c r="G43" s="88"/>
      <c r="H43" s="72">
        <v>43799</v>
      </c>
      <c r="I43" s="120">
        <v>43845</v>
      </c>
      <c r="J43" s="71" t="s">
        <v>12</v>
      </c>
      <c r="K43" s="71"/>
      <c r="L43" s="77"/>
      <c r="M43" s="77"/>
      <c r="N43" s="77"/>
      <c r="O43" s="58"/>
    </row>
    <row r="44" spans="1:166" s="25" customFormat="1" ht="11.25" customHeight="1" x14ac:dyDescent="0.25">
      <c r="A44" s="25">
        <v>58</v>
      </c>
      <c r="B44" s="74" t="s">
        <v>219</v>
      </c>
      <c r="C44" s="74" t="s">
        <v>149</v>
      </c>
      <c r="D44" s="74" t="s">
        <v>98</v>
      </c>
      <c r="E44" s="75" t="s">
        <v>71</v>
      </c>
      <c r="F44" s="71" t="s">
        <v>41</v>
      </c>
      <c r="G44" s="131">
        <f t="shared" si="0"/>
        <v>43525</v>
      </c>
      <c r="H44" s="78">
        <v>43890</v>
      </c>
      <c r="I44" s="120">
        <v>43873</v>
      </c>
      <c r="J44" s="71" t="s">
        <v>12</v>
      </c>
      <c r="K44" s="71"/>
      <c r="L44" s="77"/>
      <c r="M44" s="77"/>
      <c r="N44" s="77"/>
      <c r="O44" s="58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</row>
    <row r="45" spans="1:166" s="25" customFormat="1" ht="11.25" customHeight="1" x14ac:dyDescent="0.25">
      <c r="A45" s="25">
        <v>59</v>
      </c>
      <c r="B45" s="74" t="s">
        <v>220</v>
      </c>
      <c r="C45" s="74" t="s">
        <v>162</v>
      </c>
      <c r="D45" s="74" t="s">
        <v>0</v>
      </c>
      <c r="E45" s="75" t="s">
        <v>83</v>
      </c>
      <c r="F45" s="71" t="s">
        <v>296</v>
      </c>
      <c r="G45" s="131">
        <f t="shared" si="0"/>
        <v>43556</v>
      </c>
      <c r="H45" s="78">
        <v>43921</v>
      </c>
      <c r="I45" s="120">
        <v>43901</v>
      </c>
      <c r="J45" s="71" t="s">
        <v>12</v>
      </c>
      <c r="K45" s="71"/>
      <c r="L45" s="77"/>
      <c r="M45" s="77"/>
      <c r="N45" s="77"/>
      <c r="O45" s="58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</row>
    <row r="46" spans="1:166" s="25" customFormat="1" ht="11.25" customHeight="1" x14ac:dyDescent="0.25">
      <c r="A46" s="25">
        <v>60</v>
      </c>
      <c r="B46" s="74" t="s">
        <v>221</v>
      </c>
      <c r="C46" s="74" t="s">
        <v>148</v>
      </c>
      <c r="D46" s="74" t="s">
        <v>0</v>
      </c>
      <c r="E46" s="75" t="s">
        <v>7</v>
      </c>
      <c r="F46" s="71" t="s">
        <v>264</v>
      </c>
      <c r="G46" s="131">
        <f t="shared" si="0"/>
        <v>43586</v>
      </c>
      <c r="H46" s="78">
        <v>43951</v>
      </c>
      <c r="I46" s="120">
        <v>43929</v>
      </c>
      <c r="J46" s="71" t="s">
        <v>12</v>
      </c>
      <c r="K46" s="76"/>
      <c r="L46" s="77"/>
      <c r="M46" s="77"/>
      <c r="N46" s="77"/>
      <c r="O46" s="1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</row>
    <row r="47" spans="1:166" s="25" customFormat="1" ht="11.25" customHeight="1" x14ac:dyDescent="0.25">
      <c r="A47" s="25">
        <v>61</v>
      </c>
      <c r="B47" s="74" t="s">
        <v>223</v>
      </c>
      <c r="C47" s="74" t="s">
        <v>164</v>
      </c>
      <c r="D47" s="74" t="s">
        <v>0</v>
      </c>
      <c r="E47" s="75" t="s">
        <v>84</v>
      </c>
      <c r="F47" s="71" t="s">
        <v>128</v>
      </c>
      <c r="G47" s="133">
        <f t="shared" si="0"/>
        <v>43647</v>
      </c>
      <c r="H47" s="78">
        <v>44012</v>
      </c>
      <c r="I47" s="120">
        <v>43964</v>
      </c>
      <c r="J47" s="71" t="s">
        <v>12</v>
      </c>
      <c r="K47" s="76"/>
      <c r="L47" s="77"/>
      <c r="M47" s="77"/>
      <c r="N47" s="77"/>
      <c r="O47" s="1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</row>
    <row r="48" spans="1:166" s="25" customFormat="1" ht="11.25" customHeight="1" x14ac:dyDescent="0.25">
      <c r="A48" s="25">
        <v>62</v>
      </c>
      <c r="B48" s="74" t="s">
        <v>224</v>
      </c>
      <c r="C48" s="74" t="s">
        <v>153</v>
      </c>
      <c r="D48" s="74" t="s">
        <v>0</v>
      </c>
      <c r="E48" s="75" t="s">
        <v>82</v>
      </c>
      <c r="F48" s="71" t="s">
        <v>253</v>
      </c>
      <c r="G48" s="133">
        <f t="shared" si="0"/>
        <v>43647</v>
      </c>
      <c r="H48" s="78">
        <v>44012</v>
      </c>
      <c r="I48" s="120">
        <v>43992</v>
      </c>
      <c r="J48" s="71" t="s">
        <v>12</v>
      </c>
      <c r="K48" s="76"/>
      <c r="L48" s="77"/>
      <c r="M48" s="77"/>
      <c r="N48" s="77"/>
      <c r="O48" s="1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</row>
    <row r="49" spans="1:166" s="25" customFormat="1" ht="11.25" customHeight="1" x14ac:dyDescent="0.25">
      <c r="A49" s="25">
        <v>63</v>
      </c>
      <c r="B49" s="74" t="s">
        <v>225</v>
      </c>
      <c r="C49" s="74" t="s">
        <v>165</v>
      </c>
      <c r="D49" s="74" t="s">
        <v>98</v>
      </c>
      <c r="E49" s="75" t="s">
        <v>85</v>
      </c>
      <c r="F49" s="71"/>
      <c r="G49" s="79"/>
      <c r="H49" s="102">
        <v>44043</v>
      </c>
      <c r="I49" s="99"/>
      <c r="J49" s="76"/>
      <c r="K49" s="76"/>
      <c r="L49" s="77"/>
      <c r="M49" s="77"/>
      <c r="N49" s="77"/>
      <c r="O49" s="1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</row>
    <row r="50" spans="1:166" s="83" customFormat="1" ht="11.25" customHeight="1" x14ac:dyDescent="0.25">
      <c r="A50" s="25">
        <v>64</v>
      </c>
      <c r="B50" s="74" t="s">
        <v>227</v>
      </c>
      <c r="C50" s="74" t="s">
        <v>169</v>
      </c>
      <c r="D50" s="74" t="s">
        <v>0</v>
      </c>
      <c r="E50" s="75" t="s">
        <v>103</v>
      </c>
      <c r="F50" s="71"/>
      <c r="G50" s="88"/>
      <c r="H50" s="78">
        <v>44073</v>
      </c>
      <c r="I50" s="99"/>
      <c r="J50" s="71"/>
      <c r="K50" s="71"/>
      <c r="L50" s="73"/>
      <c r="M50" s="73"/>
      <c r="N50" s="73"/>
      <c r="O50" s="98"/>
    </row>
    <row r="51" spans="1:166" s="83" customFormat="1" ht="11.25" customHeight="1" x14ac:dyDescent="0.25">
      <c r="A51" s="25">
        <v>65</v>
      </c>
      <c r="B51" s="74" t="s">
        <v>226</v>
      </c>
      <c r="C51" s="74" t="s">
        <v>167</v>
      </c>
      <c r="D51" s="74" t="s">
        <v>0</v>
      </c>
      <c r="E51" s="75" t="s">
        <v>1</v>
      </c>
      <c r="F51" s="71"/>
      <c r="G51" s="88"/>
      <c r="H51" s="78">
        <v>44073</v>
      </c>
      <c r="I51" s="99"/>
      <c r="J51" s="71"/>
      <c r="K51" s="71"/>
      <c r="L51" s="73"/>
      <c r="M51" s="73"/>
      <c r="N51" s="73"/>
      <c r="O51" s="100"/>
    </row>
    <row r="52" spans="1:166" s="83" customFormat="1" ht="11.25" customHeight="1" x14ac:dyDescent="0.25">
      <c r="A52" s="25">
        <v>66</v>
      </c>
      <c r="B52" s="74" t="s">
        <v>228</v>
      </c>
      <c r="C52" s="74" t="s">
        <v>214</v>
      </c>
      <c r="D52" s="74" t="s">
        <v>11</v>
      </c>
      <c r="E52" s="75" t="s">
        <v>62</v>
      </c>
      <c r="F52" s="71"/>
      <c r="G52" s="88"/>
      <c r="H52" s="78">
        <v>44073</v>
      </c>
      <c r="I52" s="99"/>
      <c r="J52" s="71"/>
      <c r="K52" s="71"/>
      <c r="L52" s="73"/>
      <c r="M52" s="73"/>
      <c r="N52" s="73"/>
      <c r="O52" s="101"/>
    </row>
    <row r="53" spans="1:166" s="83" customFormat="1" ht="11.25" customHeight="1" x14ac:dyDescent="0.25">
      <c r="A53" s="25">
        <v>67</v>
      </c>
      <c r="B53" s="74" t="s">
        <v>229</v>
      </c>
      <c r="C53" s="74" t="s">
        <v>154</v>
      </c>
      <c r="D53" s="74" t="s">
        <v>14</v>
      </c>
      <c r="E53" s="75" t="s">
        <v>106</v>
      </c>
      <c r="F53" s="71"/>
      <c r="G53" s="88"/>
      <c r="H53" s="78">
        <v>44104</v>
      </c>
      <c r="I53" s="99"/>
      <c r="J53" s="71"/>
      <c r="K53" s="71"/>
      <c r="L53" s="73"/>
      <c r="M53" s="73"/>
      <c r="N53" s="73"/>
      <c r="O53" s="101"/>
    </row>
    <row r="54" spans="1:166" s="83" customFormat="1" ht="11.25" customHeight="1" x14ac:dyDescent="0.25">
      <c r="A54" s="25">
        <v>68</v>
      </c>
      <c r="B54" s="74" t="s">
        <v>230</v>
      </c>
      <c r="C54" s="74" t="s">
        <v>152</v>
      </c>
      <c r="D54" s="74" t="s">
        <v>98</v>
      </c>
      <c r="E54" s="75" t="s">
        <v>81</v>
      </c>
      <c r="F54" s="71"/>
      <c r="G54" s="88"/>
      <c r="H54" s="78">
        <v>44196</v>
      </c>
      <c r="I54" s="99"/>
      <c r="J54" s="71"/>
      <c r="K54" s="71"/>
      <c r="L54" s="73"/>
      <c r="M54" s="73"/>
      <c r="N54" s="73"/>
      <c r="O54" s="101"/>
    </row>
    <row r="55" spans="1:166" s="83" customFormat="1" ht="11.25" customHeight="1" x14ac:dyDescent="0.25">
      <c r="A55" s="25">
        <v>69</v>
      </c>
      <c r="B55" s="74" t="s">
        <v>232</v>
      </c>
      <c r="C55" s="74" t="s">
        <v>170</v>
      </c>
      <c r="D55" s="74" t="s">
        <v>98</v>
      </c>
      <c r="E55" s="75" t="s">
        <v>8</v>
      </c>
      <c r="F55" s="71"/>
      <c r="G55" s="88"/>
      <c r="H55" s="78">
        <v>44196</v>
      </c>
      <c r="I55" s="99"/>
      <c r="J55" s="71"/>
      <c r="K55" s="71"/>
      <c r="L55" s="73"/>
      <c r="M55" s="73"/>
      <c r="N55" s="73"/>
      <c r="O55" s="101"/>
    </row>
    <row r="56" spans="1:166" s="83" customFormat="1" ht="11.25" customHeight="1" x14ac:dyDescent="0.25">
      <c r="A56" s="25">
        <v>70</v>
      </c>
      <c r="B56" s="74" t="s">
        <v>233</v>
      </c>
      <c r="C56" s="74" t="s">
        <v>163</v>
      </c>
      <c r="D56" s="74" t="s">
        <v>0</v>
      </c>
      <c r="E56" s="75" t="s">
        <v>222</v>
      </c>
      <c r="F56" s="71"/>
      <c r="G56" s="88"/>
      <c r="H56" s="78">
        <v>44227</v>
      </c>
      <c r="I56" s="99"/>
      <c r="J56" s="71"/>
      <c r="K56" s="71"/>
      <c r="L56" s="73"/>
      <c r="M56" s="73"/>
      <c r="N56" s="73"/>
      <c r="O56" s="101"/>
    </row>
    <row r="57" spans="1:166" s="83" customFormat="1" ht="11.25" customHeight="1" x14ac:dyDescent="0.25">
      <c r="A57" s="25">
        <v>71</v>
      </c>
      <c r="B57" s="74" t="s">
        <v>237</v>
      </c>
      <c r="C57" s="74" t="s">
        <v>172</v>
      </c>
      <c r="D57" s="74" t="s">
        <v>98</v>
      </c>
      <c r="E57" s="75" t="s">
        <v>87</v>
      </c>
      <c r="F57" s="71"/>
      <c r="G57" s="88"/>
      <c r="H57" s="78">
        <v>44255</v>
      </c>
      <c r="I57" s="99"/>
      <c r="J57" s="71"/>
      <c r="K57" s="71"/>
      <c r="L57" s="73"/>
      <c r="M57" s="73"/>
      <c r="N57" s="73"/>
      <c r="O57" s="101"/>
    </row>
    <row r="58" spans="1:166" s="83" customFormat="1" ht="11.25" customHeight="1" x14ac:dyDescent="0.25">
      <c r="A58" s="25">
        <v>72</v>
      </c>
      <c r="B58" s="74" t="s">
        <v>238</v>
      </c>
      <c r="C58" s="74" t="s">
        <v>168</v>
      </c>
      <c r="D58" s="74" t="s">
        <v>98</v>
      </c>
      <c r="E58" s="75" t="s">
        <v>16</v>
      </c>
      <c r="F58" s="71"/>
      <c r="G58" s="88"/>
      <c r="H58" s="78">
        <v>44286</v>
      </c>
      <c r="I58" s="99"/>
      <c r="J58" s="71"/>
      <c r="K58" s="71"/>
      <c r="L58" s="73"/>
      <c r="M58" s="73"/>
      <c r="N58" s="73"/>
      <c r="O58" s="101"/>
    </row>
    <row r="59" spans="1:166" s="83" customFormat="1" ht="11.25" customHeight="1" x14ac:dyDescent="0.25">
      <c r="A59" s="25">
        <v>73</v>
      </c>
      <c r="B59" s="74" t="s">
        <v>239</v>
      </c>
      <c r="C59" s="74" t="s">
        <v>216</v>
      </c>
      <c r="D59" s="74" t="s">
        <v>11</v>
      </c>
      <c r="E59" s="75" t="s">
        <v>231</v>
      </c>
      <c r="F59" s="71"/>
      <c r="G59" s="88"/>
      <c r="H59" s="78">
        <v>44286</v>
      </c>
      <c r="I59" s="99"/>
      <c r="J59" s="71"/>
      <c r="K59" s="71"/>
      <c r="L59" s="73"/>
      <c r="M59" s="73"/>
      <c r="N59" s="73"/>
      <c r="O59" s="101"/>
    </row>
    <row r="60" spans="1:166" s="83" customFormat="1" ht="11.25" customHeight="1" x14ac:dyDescent="0.25">
      <c r="A60" s="25">
        <v>74</v>
      </c>
      <c r="B60" s="74" t="s">
        <v>243</v>
      </c>
      <c r="C60" s="74" t="s">
        <v>171</v>
      </c>
      <c r="D60" s="74" t="s">
        <v>98</v>
      </c>
      <c r="E60" s="75" t="s">
        <v>86</v>
      </c>
      <c r="F60" s="71"/>
      <c r="G60" s="88"/>
      <c r="H60" s="78">
        <v>44316</v>
      </c>
      <c r="I60" s="99"/>
      <c r="J60" s="71"/>
      <c r="K60" s="71"/>
      <c r="L60" s="73"/>
      <c r="M60" s="73"/>
      <c r="N60" s="73"/>
      <c r="O60" s="101"/>
    </row>
    <row r="61" spans="1:166" s="83" customFormat="1" ht="11.25" customHeight="1" x14ac:dyDescent="0.25">
      <c r="A61" s="25">
        <v>75</v>
      </c>
      <c r="B61" s="74" t="s">
        <v>241</v>
      </c>
      <c r="C61" s="74" t="s">
        <v>174</v>
      </c>
      <c r="D61" s="74" t="s">
        <v>0</v>
      </c>
      <c r="E61" s="75" t="s">
        <v>89</v>
      </c>
      <c r="F61" s="71"/>
      <c r="G61" s="88"/>
      <c r="H61" s="78">
        <v>44347</v>
      </c>
      <c r="I61" s="99"/>
      <c r="J61" s="71"/>
      <c r="K61" s="71"/>
      <c r="L61" s="73"/>
      <c r="M61" s="73"/>
      <c r="N61" s="73"/>
      <c r="O61" s="101"/>
    </row>
    <row r="62" spans="1:166" s="83" customFormat="1" ht="11.25" customHeight="1" x14ac:dyDescent="0.25">
      <c r="A62" s="25">
        <v>76</v>
      </c>
      <c r="B62" s="74" t="s">
        <v>242</v>
      </c>
      <c r="C62" s="74" t="s">
        <v>178</v>
      </c>
      <c r="D62" s="74" t="s">
        <v>98</v>
      </c>
      <c r="E62" s="75" t="s">
        <v>31</v>
      </c>
      <c r="F62" s="71"/>
      <c r="G62" s="88"/>
      <c r="H62" s="78">
        <v>44347</v>
      </c>
      <c r="I62" s="99"/>
      <c r="J62" s="71"/>
      <c r="K62" s="71"/>
      <c r="L62" s="73"/>
      <c r="M62" s="73"/>
      <c r="N62" s="73"/>
      <c r="O62" s="101"/>
    </row>
    <row r="63" spans="1:166" s="83" customFormat="1" ht="11.25" customHeight="1" x14ac:dyDescent="0.25">
      <c r="A63" s="25">
        <v>77</v>
      </c>
      <c r="B63" s="74" t="s">
        <v>244</v>
      </c>
      <c r="C63" s="74" t="s">
        <v>166</v>
      </c>
      <c r="D63" s="74" t="s">
        <v>98</v>
      </c>
      <c r="E63" s="75" t="s">
        <v>4</v>
      </c>
      <c r="F63" s="71"/>
      <c r="G63" s="88"/>
      <c r="H63" s="78">
        <v>44377</v>
      </c>
      <c r="I63" s="99"/>
      <c r="J63" s="71"/>
      <c r="K63" s="71"/>
      <c r="L63" s="73"/>
      <c r="M63" s="73"/>
      <c r="N63" s="73"/>
      <c r="O63" s="101"/>
    </row>
    <row r="64" spans="1:166" s="83" customFormat="1" ht="11.25" customHeight="1" x14ac:dyDescent="0.25">
      <c r="A64" s="25">
        <v>78</v>
      </c>
      <c r="B64" s="74" t="s">
        <v>245</v>
      </c>
      <c r="C64" s="74" t="s">
        <v>173</v>
      </c>
      <c r="D64" s="74" t="s">
        <v>0</v>
      </c>
      <c r="E64" s="75" t="s">
        <v>88</v>
      </c>
      <c r="F64" s="71"/>
      <c r="G64" s="88"/>
      <c r="H64" s="78">
        <v>44377</v>
      </c>
      <c r="I64" s="99"/>
      <c r="J64" s="71"/>
      <c r="K64" s="71"/>
      <c r="L64" s="73"/>
      <c r="M64" s="73"/>
      <c r="N64" s="73"/>
      <c r="O64" s="101"/>
    </row>
    <row r="65" spans="1:15" s="83" customFormat="1" ht="11.25" customHeight="1" x14ac:dyDescent="0.25">
      <c r="A65" s="25">
        <v>1</v>
      </c>
      <c r="B65" s="74" t="s">
        <v>247</v>
      </c>
      <c r="C65" s="74" t="s">
        <v>175</v>
      </c>
      <c r="D65" s="74" t="s">
        <v>0</v>
      </c>
      <c r="E65" s="75" t="s">
        <v>3</v>
      </c>
      <c r="F65" s="71"/>
      <c r="G65" s="88"/>
      <c r="H65" s="78">
        <v>44439</v>
      </c>
      <c r="I65" s="99"/>
      <c r="J65" s="71"/>
      <c r="K65" s="71"/>
      <c r="L65" s="73"/>
      <c r="M65" s="73"/>
      <c r="N65" s="73"/>
      <c r="O65" s="101"/>
    </row>
    <row r="66" spans="1:15" s="83" customFormat="1" ht="11.25" customHeight="1" x14ac:dyDescent="0.25">
      <c r="A66" s="25">
        <v>2</v>
      </c>
      <c r="B66" s="74" t="s">
        <v>252</v>
      </c>
      <c r="C66" s="74" t="s">
        <v>176</v>
      </c>
      <c r="D66" s="74" t="s">
        <v>98</v>
      </c>
      <c r="E66" s="75" t="s">
        <v>90</v>
      </c>
      <c r="F66" s="71"/>
      <c r="G66" s="88"/>
      <c r="H66" s="78">
        <v>44530</v>
      </c>
      <c r="I66" s="99"/>
      <c r="J66" s="71"/>
      <c r="K66" s="71"/>
      <c r="L66" s="73"/>
      <c r="M66" s="73"/>
      <c r="N66" s="73"/>
      <c r="O66" s="101"/>
    </row>
    <row r="67" spans="1:15" s="83" customFormat="1" ht="11.25" customHeight="1" x14ac:dyDescent="0.25">
      <c r="A67" s="25">
        <v>3</v>
      </c>
      <c r="B67" s="74" t="s">
        <v>250</v>
      </c>
      <c r="C67" s="74" t="s">
        <v>181</v>
      </c>
      <c r="D67" s="74" t="s">
        <v>0</v>
      </c>
      <c r="E67" s="75" t="s">
        <v>43</v>
      </c>
      <c r="F67" s="71"/>
      <c r="G67" s="88"/>
      <c r="H67" s="78">
        <v>44561</v>
      </c>
      <c r="I67" s="99"/>
      <c r="J67" s="71"/>
      <c r="K67" s="71"/>
      <c r="L67" s="73"/>
      <c r="M67" s="73"/>
      <c r="N67" s="73"/>
      <c r="O67" s="101"/>
    </row>
    <row r="68" spans="1:15" s="83" customFormat="1" ht="11.25" customHeight="1" x14ac:dyDescent="0.25">
      <c r="A68" s="25">
        <v>4</v>
      </c>
      <c r="B68" s="74" t="s">
        <v>248</v>
      </c>
      <c r="C68" s="74" t="s">
        <v>177</v>
      </c>
      <c r="D68" s="74" t="s">
        <v>0</v>
      </c>
      <c r="E68" s="75" t="s">
        <v>107</v>
      </c>
      <c r="F68" s="71"/>
      <c r="G68" s="88"/>
      <c r="H68" s="78">
        <v>44561</v>
      </c>
      <c r="I68" s="99"/>
      <c r="J68" s="71"/>
      <c r="K68" s="71"/>
      <c r="L68" s="73"/>
      <c r="M68" s="73"/>
      <c r="N68" s="73"/>
      <c r="O68" s="101"/>
    </row>
    <row r="69" spans="1:15" s="83" customFormat="1" ht="11.25" customHeight="1" x14ac:dyDescent="0.25">
      <c r="A69" s="25">
        <v>5</v>
      </c>
      <c r="B69" s="74" t="s">
        <v>249</v>
      </c>
      <c r="C69" s="74" t="s">
        <v>251</v>
      </c>
      <c r="D69" s="74" t="s">
        <v>98</v>
      </c>
      <c r="E69" s="75" t="s">
        <v>139</v>
      </c>
      <c r="F69" s="71"/>
      <c r="G69" s="88"/>
      <c r="H69" s="78">
        <v>44561</v>
      </c>
      <c r="I69" s="99"/>
      <c r="J69" s="71"/>
      <c r="K69" s="71"/>
      <c r="L69" s="73"/>
      <c r="M69" s="73"/>
      <c r="N69" s="73"/>
      <c r="O69" s="101"/>
    </row>
    <row r="70" spans="1:15" s="83" customFormat="1" ht="11.25" customHeight="1" x14ac:dyDescent="0.25">
      <c r="A70" s="25">
        <v>6</v>
      </c>
      <c r="B70" s="74" t="s">
        <v>257</v>
      </c>
      <c r="C70" s="74" t="s">
        <v>182</v>
      </c>
      <c r="D70" s="74" t="s">
        <v>0</v>
      </c>
      <c r="E70" s="75" t="s">
        <v>105</v>
      </c>
      <c r="F70" s="71"/>
      <c r="G70" s="88"/>
      <c r="H70" s="78">
        <v>44592</v>
      </c>
      <c r="I70" s="99"/>
      <c r="J70" s="71"/>
      <c r="K70" s="71"/>
      <c r="L70" s="73"/>
      <c r="M70" s="73"/>
      <c r="N70" s="73"/>
      <c r="O70" s="101"/>
    </row>
    <row r="71" spans="1:15" s="83" customFormat="1" ht="11.25" customHeight="1" x14ac:dyDescent="0.25">
      <c r="A71" s="25">
        <v>7</v>
      </c>
      <c r="B71" s="74" t="s">
        <v>261</v>
      </c>
      <c r="C71" s="74" t="s">
        <v>179</v>
      </c>
      <c r="D71" s="74" t="s">
        <v>98</v>
      </c>
      <c r="E71" s="75" t="s">
        <v>38</v>
      </c>
      <c r="F71" s="71"/>
      <c r="G71" s="88"/>
      <c r="H71" s="78">
        <v>44712</v>
      </c>
      <c r="I71" s="99"/>
      <c r="J71" s="71"/>
      <c r="K71" s="71"/>
      <c r="L71" s="73"/>
      <c r="M71" s="73"/>
      <c r="N71" s="73"/>
      <c r="O71" s="101"/>
    </row>
    <row r="72" spans="1:15" s="83" customFormat="1" ht="11.25" customHeight="1" x14ac:dyDescent="0.25">
      <c r="A72" s="25">
        <v>8</v>
      </c>
      <c r="B72" s="74" t="s">
        <v>260</v>
      </c>
      <c r="C72" s="74" t="s">
        <v>180</v>
      </c>
      <c r="D72" s="74" t="s">
        <v>0</v>
      </c>
      <c r="E72" s="75" t="s">
        <v>42</v>
      </c>
      <c r="F72" s="71"/>
      <c r="G72" s="88"/>
      <c r="H72" s="78">
        <v>44712</v>
      </c>
      <c r="I72" s="99"/>
      <c r="J72" s="71"/>
      <c r="K72" s="71"/>
      <c r="L72" s="73"/>
      <c r="M72" s="73"/>
      <c r="N72" s="73"/>
      <c r="O72" s="101"/>
    </row>
    <row r="73" spans="1:15" s="83" customFormat="1" ht="11.25" customHeight="1" x14ac:dyDescent="0.25">
      <c r="A73" s="25">
        <v>9</v>
      </c>
      <c r="B73" s="74" t="s">
        <v>262</v>
      </c>
      <c r="C73" s="74" t="s">
        <v>189</v>
      </c>
      <c r="D73" s="74" t="s">
        <v>0</v>
      </c>
      <c r="E73" s="75" t="s">
        <v>48</v>
      </c>
      <c r="F73" s="71"/>
      <c r="G73" s="88"/>
      <c r="H73" s="78">
        <v>44712</v>
      </c>
      <c r="I73" s="99"/>
      <c r="J73" s="71"/>
      <c r="K73" s="71"/>
      <c r="L73" s="73"/>
      <c r="M73" s="73"/>
      <c r="N73" s="73"/>
      <c r="O73" s="101"/>
    </row>
    <row r="74" spans="1:15" s="83" customFormat="1" ht="11.25" customHeight="1" x14ac:dyDescent="0.25">
      <c r="A74" s="25">
        <v>10</v>
      </c>
      <c r="B74" s="74" t="s">
        <v>263</v>
      </c>
      <c r="C74" s="74" t="s">
        <v>184</v>
      </c>
      <c r="D74" s="74" t="s">
        <v>0</v>
      </c>
      <c r="E74" s="75" t="s">
        <v>58</v>
      </c>
      <c r="F74" s="71"/>
      <c r="G74" s="88"/>
      <c r="H74" s="78">
        <v>44712</v>
      </c>
      <c r="I74" s="99"/>
      <c r="J74" s="71"/>
      <c r="K74" s="71"/>
      <c r="L74" s="73"/>
      <c r="M74" s="73"/>
      <c r="N74" s="73"/>
      <c r="O74" s="101"/>
    </row>
    <row r="75" spans="1:15" s="83" customFormat="1" ht="11.25" customHeight="1" x14ac:dyDescent="0.25">
      <c r="A75" s="25">
        <v>11</v>
      </c>
      <c r="B75" s="74" t="s">
        <v>265</v>
      </c>
      <c r="C75" s="74" t="s">
        <v>185</v>
      </c>
      <c r="D75" s="74" t="s">
        <v>0</v>
      </c>
      <c r="E75" s="75" t="s">
        <v>5</v>
      </c>
      <c r="F75" s="71"/>
      <c r="G75" s="88"/>
      <c r="H75" s="78">
        <v>44742</v>
      </c>
      <c r="I75" s="99"/>
      <c r="J75" s="71"/>
      <c r="K75" s="71"/>
      <c r="L75" s="73"/>
      <c r="M75" s="73"/>
      <c r="N75" s="73"/>
      <c r="O75" s="101"/>
    </row>
    <row r="76" spans="1:15" s="83" customFormat="1" ht="11.25" customHeight="1" x14ac:dyDescent="0.25">
      <c r="A76" s="25">
        <v>12</v>
      </c>
      <c r="B76" s="74" t="s">
        <v>266</v>
      </c>
      <c r="C76" s="74" t="s">
        <v>186</v>
      </c>
      <c r="D76" s="74" t="s">
        <v>0</v>
      </c>
      <c r="E76" s="75" t="s">
        <v>45</v>
      </c>
      <c r="F76" s="71"/>
      <c r="G76" s="88"/>
      <c r="H76" s="78">
        <v>44742</v>
      </c>
      <c r="I76" s="99"/>
      <c r="J76" s="71"/>
      <c r="K76" s="71"/>
      <c r="L76" s="73"/>
      <c r="M76" s="73"/>
      <c r="N76" s="73"/>
      <c r="O76" s="101"/>
    </row>
    <row r="77" spans="1:15" s="83" customFormat="1" ht="11.25" customHeight="1" x14ac:dyDescent="0.25">
      <c r="A77" s="25">
        <v>13</v>
      </c>
      <c r="B77" s="74" t="s">
        <v>267</v>
      </c>
      <c r="C77" s="74" t="s">
        <v>187</v>
      </c>
      <c r="D77" s="74" t="s">
        <v>0</v>
      </c>
      <c r="E77" s="75" t="s">
        <v>46</v>
      </c>
      <c r="F77" s="71"/>
      <c r="G77" s="88"/>
      <c r="H77" s="78">
        <v>44742</v>
      </c>
      <c r="I77" s="99"/>
      <c r="J77" s="71"/>
      <c r="K77" s="71"/>
      <c r="L77" s="73"/>
      <c r="M77" s="73"/>
      <c r="N77" s="73"/>
      <c r="O77" s="101"/>
    </row>
    <row r="78" spans="1:15" s="83" customFormat="1" ht="11.25" customHeight="1" x14ac:dyDescent="0.25">
      <c r="A78" s="25">
        <v>14</v>
      </c>
      <c r="B78" s="74" t="s">
        <v>268</v>
      </c>
      <c r="C78" s="74" t="s">
        <v>188</v>
      </c>
      <c r="D78" s="74" t="s">
        <v>0</v>
      </c>
      <c r="E78" s="75" t="s">
        <v>47</v>
      </c>
      <c r="F78" s="71"/>
      <c r="G78" s="88"/>
      <c r="H78" s="78">
        <v>44804</v>
      </c>
      <c r="I78" s="99"/>
      <c r="J78" s="71"/>
      <c r="K78" s="71"/>
      <c r="L78" s="73"/>
      <c r="M78" s="73"/>
      <c r="N78" s="73"/>
      <c r="O78" s="101"/>
    </row>
    <row r="79" spans="1:15" s="83" customFormat="1" ht="11.25" customHeight="1" x14ac:dyDescent="0.25">
      <c r="A79" s="25">
        <v>15</v>
      </c>
      <c r="B79" s="74" t="s">
        <v>269</v>
      </c>
      <c r="C79" s="74" t="s">
        <v>215</v>
      </c>
      <c r="D79" s="74" t="s">
        <v>11</v>
      </c>
      <c r="E79" s="75" t="s">
        <v>49</v>
      </c>
      <c r="F79" s="71"/>
      <c r="G79" s="88"/>
      <c r="H79" s="78">
        <v>44804</v>
      </c>
      <c r="I79" s="99"/>
      <c r="J79" s="71"/>
      <c r="K79" s="71"/>
      <c r="L79" s="73"/>
      <c r="M79" s="73"/>
      <c r="N79" s="73"/>
      <c r="O79" s="101"/>
    </row>
    <row r="80" spans="1:15" s="83" customFormat="1" ht="11.25" customHeight="1" x14ac:dyDescent="0.25">
      <c r="A80" s="25">
        <v>18</v>
      </c>
      <c r="B80" s="74" t="s">
        <v>272</v>
      </c>
      <c r="C80" s="74" t="s">
        <v>211</v>
      </c>
      <c r="D80" s="74" t="s">
        <v>0</v>
      </c>
      <c r="E80" s="75" t="s">
        <v>2</v>
      </c>
      <c r="F80" s="71"/>
      <c r="G80" s="88"/>
      <c r="H80" s="78">
        <v>44865</v>
      </c>
      <c r="I80" s="99"/>
      <c r="J80" s="71"/>
      <c r="K80" s="71"/>
      <c r="L80" s="73"/>
      <c r="M80" s="73"/>
      <c r="N80" s="73"/>
      <c r="O80" s="101"/>
    </row>
    <row r="81" spans="1:166" s="83" customFormat="1" ht="11.25" customHeight="1" x14ac:dyDescent="0.25">
      <c r="A81" s="25">
        <v>17</v>
      </c>
      <c r="B81" s="74" t="s">
        <v>271</v>
      </c>
      <c r="C81" s="74" t="s">
        <v>210</v>
      </c>
      <c r="D81" s="74" t="s">
        <v>0</v>
      </c>
      <c r="E81" s="75" t="s">
        <v>273</v>
      </c>
      <c r="F81" s="71"/>
      <c r="G81" s="88"/>
      <c r="H81" s="78">
        <v>44865</v>
      </c>
      <c r="I81" s="99"/>
      <c r="J81" s="71"/>
      <c r="K81" s="71"/>
      <c r="L81" s="73"/>
      <c r="M81" s="73"/>
      <c r="N81" s="73"/>
      <c r="O81" s="101"/>
    </row>
    <row r="82" spans="1:166" s="83" customFormat="1" ht="11.25" customHeight="1" x14ac:dyDescent="0.25">
      <c r="A82" s="25">
        <v>20</v>
      </c>
      <c r="B82" s="74" t="s">
        <v>276</v>
      </c>
      <c r="C82" s="74" t="s">
        <v>190</v>
      </c>
      <c r="D82" s="74" t="s">
        <v>0</v>
      </c>
      <c r="E82" s="75" t="s">
        <v>104</v>
      </c>
      <c r="F82" s="71"/>
      <c r="G82" s="88"/>
      <c r="H82" s="78">
        <v>44895</v>
      </c>
      <c r="I82" s="99"/>
      <c r="J82" s="71"/>
      <c r="K82" s="71"/>
      <c r="L82" s="73"/>
      <c r="M82" s="73"/>
      <c r="N82" s="73"/>
      <c r="O82" s="101"/>
    </row>
    <row r="83" spans="1:166" s="83" customFormat="1" ht="11.25" customHeight="1" x14ac:dyDescent="0.25">
      <c r="A83" s="25">
        <v>21</v>
      </c>
      <c r="B83" s="74" t="s">
        <v>274</v>
      </c>
      <c r="C83" s="74" t="s">
        <v>192</v>
      </c>
      <c r="D83" s="74" t="s">
        <v>0</v>
      </c>
      <c r="E83" s="75" t="s">
        <v>34</v>
      </c>
      <c r="F83" s="71"/>
      <c r="G83" s="88"/>
      <c r="H83" s="78">
        <v>44926</v>
      </c>
      <c r="I83" s="99"/>
      <c r="J83" s="71"/>
      <c r="K83" s="71"/>
      <c r="L83" s="73"/>
      <c r="M83" s="73"/>
      <c r="N83" s="73"/>
      <c r="O83" s="101"/>
    </row>
    <row r="84" spans="1:166" s="83" customFormat="1" ht="11.25" customHeight="1" x14ac:dyDescent="0.25">
      <c r="A84" s="25">
        <v>22</v>
      </c>
      <c r="B84" s="74" t="s">
        <v>275</v>
      </c>
      <c r="C84" s="74" t="s">
        <v>141</v>
      </c>
      <c r="D84" s="74" t="s">
        <v>17</v>
      </c>
      <c r="E84" s="75" t="s">
        <v>56</v>
      </c>
      <c r="F84" s="71"/>
      <c r="G84" s="88"/>
      <c r="H84" s="78">
        <v>44926</v>
      </c>
      <c r="I84" s="99"/>
      <c r="J84" s="71"/>
      <c r="K84" s="71"/>
      <c r="L84" s="73"/>
      <c r="M84" s="73"/>
      <c r="N84" s="73"/>
      <c r="O84" s="101"/>
    </row>
    <row r="85" spans="1:166" s="83" customFormat="1" ht="11.25" customHeight="1" x14ac:dyDescent="0.25">
      <c r="A85" s="25">
        <v>16</v>
      </c>
      <c r="B85" s="74" t="s">
        <v>278</v>
      </c>
      <c r="C85" s="74" t="s">
        <v>218</v>
      </c>
      <c r="D85" s="74" t="s">
        <v>11</v>
      </c>
      <c r="E85" s="75" t="s">
        <v>236</v>
      </c>
      <c r="F85" s="71"/>
      <c r="G85" s="88"/>
      <c r="H85" s="78">
        <v>45107</v>
      </c>
      <c r="I85" s="99"/>
      <c r="J85" s="71"/>
      <c r="K85" s="71"/>
      <c r="L85" s="73"/>
      <c r="M85" s="73"/>
      <c r="N85" s="73"/>
      <c r="O85" s="101"/>
    </row>
    <row r="86" spans="1:166" s="26" customFormat="1" ht="11.25" customHeight="1" x14ac:dyDescent="0.25">
      <c r="A86" s="25">
        <v>79</v>
      </c>
      <c r="B86" s="94"/>
      <c r="C86" s="94"/>
      <c r="D86" s="94"/>
      <c r="E86" s="95" t="s">
        <v>18</v>
      </c>
      <c r="F86" s="96"/>
      <c r="G86" s="80"/>
      <c r="H86" s="90"/>
      <c r="I86" s="68"/>
      <c r="J86" s="47"/>
      <c r="K86" s="47"/>
      <c r="L86" s="97"/>
      <c r="M86" s="97"/>
      <c r="N86" s="97"/>
      <c r="O86" s="93"/>
    </row>
    <row r="87" spans="1:166" s="25" customFormat="1" ht="11.25" customHeight="1" x14ac:dyDescent="0.25">
      <c r="A87" s="25">
        <v>81</v>
      </c>
      <c r="B87" s="84" t="s">
        <v>35</v>
      </c>
      <c r="C87" s="84" t="s">
        <v>183</v>
      </c>
      <c r="D87" s="84" t="s">
        <v>0</v>
      </c>
      <c r="E87" s="85" t="s">
        <v>44</v>
      </c>
      <c r="F87" s="86"/>
      <c r="G87" s="87"/>
      <c r="H87" s="89">
        <v>42674</v>
      </c>
      <c r="I87" s="82"/>
      <c r="J87" s="91"/>
      <c r="K87" s="91"/>
      <c r="L87" s="92"/>
      <c r="M87" s="92"/>
      <c r="N87" s="92"/>
      <c r="O87" s="58" t="s">
        <v>246</v>
      </c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</row>
    <row r="88" spans="1:166" s="15" customFormat="1" ht="10.199999999999999" x14ac:dyDescent="0.2">
      <c r="B88" s="63"/>
      <c r="C88" s="63"/>
      <c r="D88" s="63"/>
      <c r="E88" s="17"/>
      <c r="F88" s="18"/>
      <c r="G88" s="18"/>
      <c r="H88" s="19"/>
      <c r="I88" s="49"/>
      <c r="J88" s="19"/>
      <c r="K88" s="19"/>
      <c r="L88" s="22"/>
      <c r="M88" s="22"/>
      <c r="N88" s="20"/>
      <c r="O88" s="21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</row>
    <row r="89" spans="1:166" s="15" customFormat="1" ht="10.199999999999999" x14ac:dyDescent="0.2">
      <c r="B89" s="63" t="s">
        <v>297</v>
      </c>
      <c r="C89" s="63"/>
      <c r="D89" s="63"/>
      <c r="E89" s="17"/>
      <c r="F89" s="18"/>
      <c r="G89" s="18"/>
      <c r="H89" s="19"/>
      <c r="I89" s="49"/>
      <c r="J89" s="19"/>
      <c r="K89" s="19"/>
      <c r="L89" s="22"/>
      <c r="M89" s="22"/>
      <c r="N89" s="20"/>
      <c r="O89" s="21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</row>
    <row r="90" spans="1:166" s="15" customFormat="1" ht="10.199999999999999" x14ac:dyDescent="0.2">
      <c r="B90" s="63"/>
      <c r="C90" s="63"/>
      <c r="D90" s="63"/>
      <c r="E90" s="17"/>
      <c r="F90" s="18"/>
      <c r="G90" s="18"/>
      <c r="H90" s="19"/>
      <c r="I90" s="49"/>
      <c r="J90" s="19"/>
      <c r="K90" s="19"/>
      <c r="L90" s="22"/>
      <c r="M90" s="22"/>
      <c r="N90" s="20"/>
      <c r="O90" s="21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</row>
    <row r="91" spans="1:166" s="15" customFormat="1" ht="10.199999999999999" x14ac:dyDescent="0.2">
      <c r="B91" s="63"/>
      <c r="C91" s="63"/>
      <c r="D91" s="63"/>
      <c r="E91" s="17"/>
      <c r="F91" s="18"/>
      <c r="G91" s="18"/>
      <c r="H91" s="19"/>
      <c r="I91" s="49"/>
      <c r="J91" s="19"/>
      <c r="K91" s="19"/>
      <c r="L91" s="22"/>
      <c r="M91" s="22"/>
      <c r="N91" s="20"/>
      <c r="O91" s="21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</row>
    <row r="92" spans="1:166" s="15" customFormat="1" ht="10.199999999999999" x14ac:dyDescent="0.2">
      <c r="B92" s="63"/>
      <c r="C92" s="63"/>
      <c r="D92" s="63"/>
      <c r="E92" s="17"/>
      <c r="F92" s="18"/>
      <c r="G92" s="18"/>
      <c r="H92" s="19"/>
      <c r="I92" s="49"/>
      <c r="J92" s="19"/>
      <c r="K92" s="19"/>
      <c r="L92" s="22"/>
      <c r="M92" s="22"/>
      <c r="N92" s="20"/>
      <c r="O92" s="21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</row>
    <row r="93" spans="1:166" s="15" customFormat="1" ht="10.199999999999999" x14ac:dyDescent="0.2">
      <c r="B93" s="63"/>
      <c r="C93" s="63"/>
      <c r="D93" s="63"/>
      <c r="E93" s="17"/>
      <c r="F93" s="18"/>
      <c r="G93" s="18"/>
      <c r="H93" s="19"/>
      <c r="I93" s="49"/>
      <c r="J93" s="19"/>
      <c r="K93" s="19"/>
      <c r="L93" s="22"/>
      <c r="M93" s="22"/>
      <c r="N93" s="20"/>
      <c r="O93" s="21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</row>
    <row r="94" spans="1:166" s="15" customFormat="1" ht="10.199999999999999" x14ac:dyDescent="0.2">
      <c r="B94" s="63"/>
      <c r="C94" s="63"/>
      <c r="D94" s="63"/>
      <c r="E94" s="17"/>
      <c r="F94" s="18"/>
      <c r="G94" s="18"/>
      <c r="H94" s="19"/>
      <c r="I94" s="49"/>
      <c r="J94" s="19"/>
      <c r="K94" s="19"/>
      <c r="L94" s="22"/>
      <c r="M94" s="22"/>
      <c r="N94" s="20"/>
      <c r="O94" s="21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</row>
    <row r="95" spans="1:166" s="15" customFormat="1" ht="10.199999999999999" x14ac:dyDescent="0.2">
      <c r="B95" s="63"/>
      <c r="C95" s="63"/>
      <c r="D95" s="63"/>
      <c r="E95" s="17"/>
      <c r="F95" s="18"/>
      <c r="G95" s="18"/>
      <c r="H95" s="19"/>
      <c r="I95" s="49"/>
      <c r="J95" s="19"/>
      <c r="K95" s="19"/>
      <c r="L95" s="22"/>
      <c r="M95" s="22"/>
      <c r="N95" s="20"/>
      <c r="O95" s="21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</row>
    <row r="96" spans="1:166" s="15" customFormat="1" ht="10.199999999999999" x14ac:dyDescent="0.2">
      <c r="B96" s="63"/>
      <c r="C96" s="63"/>
      <c r="D96" s="63"/>
      <c r="E96" s="17"/>
      <c r="F96" s="18"/>
      <c r="G96" s="18"/>
      <c r="H96" s="19"/>
      <c r="I96" s="49"/>
      <c r="J96" s="19"/>
      <c r="K96" s="19"/>
      <c r="L96" s="22"/>
      <c r="M96" s="22"/>
      <c r="N96" s="20"/>
      <c r="O96" s="21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</row>
    <row r="97" spans="2:166" s="15" customFormat="1" ht="10.199999999999999" x14ac:dyDescent="0.2">
      <c r="B97" s="63"/>
      <c r="C97" s="63"/>
      <c r="D97" s="63"/>
      <c r="E97" s="17"/>
      <c r="F97" s="18"/>
      <c r="G97" s="18"/>
      <c r="H97" s="19"/>
      <c r="I97" s="49"/>
      <c r="J97" s="19"/>
      <c r="K97" s="19"/>
      <c r="L97" s="22"/>
      <c r="M97" s="22"/>
      <c r="N97" s="20"/>
      <c r="O97" s="21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</row>
    <row r="98" spans="2:166" s="15" customFormat="1" ht="10.199999999999999" x14ac:dyDescent="0.2">
      <c r="B98" s="63"/>
      <c r="C98" s="63"/>
      <c r="D98" s="63"/>
      <c r="E98" s="17"/>
      <c r="F98" s="18"/>
      <c r="G98" s="18"/>
      <c r="H98" s="19"/>
      <c r="I98" s="49"/>
      <c r="J98" s="19"/>
      <c r="K98" s="19"/>
      <c r="L98" s="22"/>
      <c r="M98" s="22"/>
      <c r="N98" s="20"/>
      <c r="O98" s="21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</row>
    <row r="99" spans="2:166" s="15" customFormat="1" ht="10.199999999999999" x14ac:dyDescent="0.2">
      <c r="B99" s="63"/>
      <c r="C99" s="63"/>
      <c r="D99" s="63"/>
      <c r="E99" s="17"/>
      <c r="F99" s="18"/>
      <c r="G99" s="18"/>
      <c r="H99" s="19"/>
      <c r="I99" s="49"/>
      <c r="J99" s="19"/>
      <c r="K99" s="19"/>
      <c r="L99" s="22"/>
      <c r="M99" s="22"/>
      <c r="N99" s="20"/>
      <c r="O99" s="21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29"/>
      <c r="FI99" s="29"/>
      <c r="FJ99" s="29"/>
    </row>
    <row r="100" spans="2:166" s="15" customFormat="1" ht="10.199999999999999" x14ac:dyDescent="0.2">
      <c r="B100" s="63"/>
      <c r="C100" s="63"/>
      <c r="D100" s="63"/>
      <c r="E100" s="17"/>
      <c r="F100" s="18"/>
      <c r="G100" s="18"/>
      <c r="H100" s="19"/>
      <c r="I100" s="49"/>
      <c r="J100" s="19"/>
      <c r="K100" s="19"/>
      <c r="L100" s="22"/>
      <c r="M100" s="22"/>
      <c r="N100" s="20"/>
      <c r="O100" s="21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</row>
    <row r="101" spans="2:166" s="15" customFormat="1" ht="10.199999999999999" x14ac:dyDescent="0.2">
      <c r="B101" s="63"/>
      <c r="C101" s="63"/>
      <c r="D101" s="63"/>
      <c r="E101" s="17"/>
      <c r="F101" s="18"/>
      <c r="G101" s="18"/>
      <c r="H101" s="19"/>
      <c r="I101" s="49"/>
      <c r="J101" s="19"/>
      <c r="K101" s="19"/>
      <c r="L101" s="22"/>
      <c r="M101" s="22"/>
      <c r="N101" s="20"/>
      <c r="O101" s="21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</row>
    <row r="102" spans="2:166" s="15" customFormat="1" ht="10.199999999999999" x14ac:dyDescent="0.2">
      <c r="B102" s="63"/>
      <c r="C102" s="63"/>
      <c r="D102" s="63"/>
      <c r="E102" s="17"/>
      <c r="F102" s="18"/>
      <c r="G102" s="18"/>
      <c r="H102" s="19"/>
      <c r="I102" s="49"/>
      <c r="J102" s="19"/>
      <c r="K102" s="19"/>
      <c r="L102" s="22"/>
      <c r="M102" s="22"/>
      <c r="N102" s="20"/>
      <c r="O102" s="21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  <c r="FD102" s="29"/>
      <c r="FE102" s="29"/>
      <c r="FF102" s="29"/>
      <c r="FG102" s="29"/>
      <c r="FH102" s="29"/>
      <c r="FI102" s="29"/>
      <c r="FJ102" s="29"/>
    </row>
    <row r="103" spans="2:166" s="15" customFormat="1" ht="10.199999999999999" x14ac:dyDescent="0.2">
      <c r="B103" s="63"/>
      <c r="C103" s="63"/>
      <c r="D103" s="63"/>
      <c r="E103" s="17"/>
      <c r="F103" s="18"/>
      <c r="G103" s="18"/>
      <c r="H103" s="19"/>
      <c r="I103" s="49"/>
      <c r="J103" s="19"/>
      <c r="K103" s="19"/>
      <c r="L103" s="22"/>
      <c r="M103" s="22"/>
      <c r="N103" s="20"/>
      <c r="O103" s="21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29"/>
      <c r="FA103" s="29"/>
      <c r="FB103" s="29"/>
      <c r="FC103" s="29"/>
      <c r="FD103" s="29"/>
      <c r="FE103" s="29"/>
      <c r="FF103" s="29"/>
      <c r="FG103" s="29"/>
      <c r="FH103" s="29"/>
      <c r="FI103" s="29"/>
      <c r="FJ103" s="29"/>
    </row>
    <row r="104" spans="2:166" s="15" customFormat="1" ht="10.199999999999999" x14ac:dyDescent="0.2">
      <c r="B104" s="63"/>
      <c r="C104" s="63"/>
      <c r="D104" s="63"/>
      <c r="E104" s="17"/>
      <c r="F104" s="18"/>
      <c r="G104" s="18"/>
      <c r="H104" s="19"/>
      <c r="I104" s="49"/>
      <c r="J104" s="19"/>
      <c r="K104" s="19"/>
      <c r="L104" s="22"/>
      <c r="M104" s="22"/>
      <c r="N104" s="20"/>
      <c r="O104" s="21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  <c r="FD104" s="29"/>
      <c r="FE104" s="29"/>
      <c r="FF104" s="29"/>
      <c r="FG104" s="29"/>
      <c r="FH104" s="29"/>
      <c r="FI104" s="29"/>
      <c r="FJ104" s="29"/>
    </row>
    <row r="105" spans="2:166" s="15" customFormat="1" ht="10.199999999999999" x14ac:dyDescent="0.2">
      <c r="B105" s="63"/>
      <c r="C105" s="63"/>
      <c r="D105" s="63"/>
      <c r="E105" s="17"/>
      <c r="F105" s="18"/>
      <c r="G105" s="18"/>
      <c r="H105" s="19"/>
      <c r="I105" s="49"/>
      <c r="J105" s="19"/>
      <c r="K105" s="19"/>
      <c r="L105" s="22"/>
      <c r="M105" s="22"/>
      <c r="N105" s="20"/>
      <c r="O105" s="21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</row>
    <row r="106" spans="2:166" s="15" customFormat="1" ht="10.199999999999999" x14ac:dyDescent="0.2">
      <c r="B106" s="63"/>
      <c r="C106" s="63"/>
      <c r="D106" s="63"/>
      <c r="E106" s="17"/>
      <c r="F106" s="18"/>
      <c r="G106" s="18"/>
      <c r="H106" s="19"/>
      <c r="I106" s="49"/>
      <c r="J106" s="19"/>
      <c r="K106" s="19"/>
      <c r="L106" s="22"/>
      <c r="M106" s="22"/>
      <c r="N106" s="20"/>
      <c r="O106" s="21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  <c r="FD106" s="29"/>
      <c r="FE106" s="29"/>
      <c r="FF106" s="29"/>
      <c r="FG106" s="29"/>
      <c r="FH106" s="29"/>
      <c r="FI106" s="29"/>
      <c r="FJ106" s="29"/>
    </row>
    <row r="107" spans="2:166" s="15" customFormat="1" ht="10.199999999999999" x14ac:dyDescent="0.2">
      <c r="B107" s="63"/>
      <c r="C107" s="63"/>
      <c r="D107" s="63"/>
      <c r="E107" s="17"/>
      <c r="F107" s="18"/>
      <c r="G107" s="18"/>
      <c r="H107" s="19"/>
      <c r="I107" s="49"/>
      <c r="J107" s="19"/>
      <c r="K107" s="19"/>
      <c r="L107" s="22"/>
      <c r="M107" s="22"/>
      <c r="N107" s="20"/>
      <c r="O107" s="21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  <c r="FD107" s="29"/>
      <c r="FE107" s="29"/>
      <c r="FF107" s="29"/>
      <c r="FG107" s="29"/>
      <c r="FH107" s="29"/>
      <c r="FI107" s="29"/>
      <c r="FJ107" s="29"/>
    </row>
    <row r="108" spans="2:166" s="15" customFormat="1" ht="10.199999999999999" x14ac:dyDescent="0.2">
      <c r="B108" s="63"/>
      <c r="C108" s="63"/>
      <c r="D108" s="63"/>
      <c r="E108" s="17"/>
      <c r="F108" s="18"/>
      <c r="G108" s="18"/>
      <c r="H108" s="19"/>
      <c r="I108" s="49"/>
      <c r="J108" s="19"/>
      <c r="K108" s="19"/>
      <c r="L108" s="22"/>
      <c r="M108" s="22"/>
      <c r="N108" s="20"/>
      <c r="O108" s="21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29"/>
    </row>
    <row r="109" spans="2:166" s="15" customFormat="1" ht="10.199999999999999" x14ac:dyDescent="0.2">
      <c r="B109" s="63"/>
      <c r="C109" s="63"/>
      <c r="D109" s="63"/>
      <c r="E109" s="17"/>
      <c r="F109" s="18"/>
      <c r="G109" s="18"/>
      <c r="H109" s="19"/>
      <c r="I109" s="49"/>
      <c r="J109" s="19"/>
      <c r="K109" s="19"/>
      <c r="L109" s="22"/>
      <c r="M109" s="22"/>
      <c r="N109" s="20"/>
      <c r="O109" s="21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</row>
    <row r="110" spans="2:166" s="15" customFormat="1" ht="10.199999999999999" x14ac:dyDescent="0.2">
      <c r="B110" s="63"/>
      <c r="C110" s="63"/>
      <c r="D110" s="63"/>
      <c r="E110" s="17"/>
      <c r="F110" s="18"/>
      <c r="G110" s="18"/>
      <c r="H110" s="19"/>
      <c r="I110" s="49"/>
      <c r="J110" s="19"/>
      <c r="K110" s="19"/>
      <c r="L110" s="22"/>
      <c r="M110" s="22"/>
      <c r="N110" s="20"/>
      <c r="O110" s="21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  <c r="FD110" s="29"/>
      <c r="FE110" s="29"/>
      <c r="FF110" s="29"/>
      <c r="FG110" s="29"/>
      <c r="FH110" s="29"/>
      <c r="FI110" s="29"/>
      <c r="FJ110" s="29"/>
    </row>
    <row r="111" spans="2:166" s="15" customFormat="1" ht="10.199999999999999" x14ac:dyDescent="0.2">
      <c r="B111" s="63"/>
      <c r="C111" s="63"/>
      <c r="D111" s="63"/>
      <c r="E111" s="17"/>
      <c r="F111" s="18"/>
      <c r="G111" s="18"/>
      <c r="H111" s="19"/>
      <c r="I111" s="49"/>
      <c r="J111" s="19"/>
      <c r="K111" s="19"/>
      <c r="L111" s="22"/>
      <c r="M111" s="22"/>
      <c r="N111" s="20"/>
      <c r="O111" s="21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  <c r="FD111" s="29"/>
      <c r="FE111" s="29"/>
      <c r="FF111" s="29"/>
      <c r="FG111" s="29"/>
      <c r="FH111" s="29"/>
      <c r="FI111" s="29"/>
      <c r="FJ111" s="29"/>
    </row>
    <row r="112" spans="2:166" s="15" customFormat="1" ht="10.199999999999999" x14ac:dyDescent="0.2">
      <c r="B112" s="63"/>
      <c r="C112" s="63"/>
      <c r="D112" s="63"/>
      <c r="E112" s="17"/>
      <c r="F112" s="18"/>
      <c r="G112" s="18"/>
      <c r="H112" s="19"/>
      <c r="I112" s="49"/>
      <c r="J112" s="19"/>
      <c r="K112" s="19"/>
      <c r="L112" s="22"/>
      <c r="M112" s="22"/>
      <c r="N112" s="20"/>
      <c r="O112" s="21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  <c r="FD112" s="29"/>
      <c r="FE112" s="29"/>
      <c r="FF112" s="29"/>
      <c r="FG112" s="29"/>
      <c r="FH112" s="29"/>
      <c r="FI112" s="29"/>
      <c r="FJ112" s="29"/>
    </row>
    <row r="113" spans="2:166" s="15" customFormat="1" ht="10.199999999999999" x14ac:dyDescent="0.2">
      <c r="B113" s="63"/>
      <c r="C113" s="63"/>
      <c r="D113" s="63"/>
      <c r="E113" s="17"/>
      <c r="F113" s="18"/>
      <c r="G113" s="18"/>
      <c r="H113" s="19"/>
      <c r="I113" s="49"/>
      <c r="J113" s="19"/>
      <c r="K113" s="19"/>
      <c r="L113" s="22"/>
      <c r="M113" s="22"/>
      <c r="N113" s="20"/>
      <c r="O113" s="21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</row>
    <row r="114" spans="2:166" s="15" customFormat="1" ht="10.199999999999999" x14ac:dyDescent="0.2">
      <c r="B114" s="63"/>
      <c r="C114" s="63"/>
      <c r="D114" s="63"/>
      <c r="E114" s="17"/>
      <c r="F114" s="18"/>
      <c r="G114" s="18"/>
      <c r="H114" s="19"/>
      <c r="I114" s="49"/>
      <c r="J114" s="19"/>
      <c r="K114" s="19"/>
      <c r="L114" s="22"/>
      <c r="M114" s="22"/>
      <c r="N114" s="20"/>
      <c r="O114" s="21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29"/>
      <c r="EY114" s="29"/>
      <c r="EZ114" s="29"/>
      <c r="FA114" s="29"/>
      <c r="FB114" s="29"/>
      <c r="FC114" s="29"/>
      <c r="FD114" s="29"/>
      <c r="FE114" s="29"/>
      <c r="FF114" s="29"/>
      <c r="FG114" s="29"/>
      <c r="FH114" s="29"/>
      <c r="FI114" s="29"/>
      <c r="FJ114" s="29"/>
    </row>
    <row r="115" spans="2:166" s="15" customFormat="1" ht="10.199999999999999" x14ac:dyDescent="0.2">
      <c r="B115" s="63"/>
      <c r="C115" s="63"/>
      <c r="D115" s="63"/>
      <c r="E115" s="17"/>
      <c r="F115" s="18"/>
      <c r="G115" s="18"/>
      <c r="H115" s="19"/>
      <c r="I115" s="49"/>
      <c r="J115" s="19"/>
      <c r="K115" s="19"/>
      <c r="L115" s="22"/>
      <c r="M115" s="22"/>
      <c r="N115" s="20"/>
      <c r="O115" s="21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29"/>
      <c r="FA115" s="29"/>
      <c r="FB115" s="29"/>
      <c r="FC115" s="29"/>
      <c r="FD115" s="29"/>
      <c r="FE115" s="29"/>
      <c r="FF115" s="29"/>
      <c r="FG115" s="29"/>
      <c r="FH115" s="29"/>
      <c r="FI115" s="29"/>
      <c r="FJ115" s="29"/>
    </row>
    <row r="116" spans="2:166" s="15" customFormat="1" ht="10.199999999999999" x14ac:dyDescent="0.2">
      <c r="B116" s="63"/>
      <c r="C116" s="63"/>
      <c r="D116" s="63"/>
      <c r="E116" s="17"/>
      <c r="F116" s="18"/>
      <c r="G116" s="18"/>
      <c r="H116" s="19"/>
      <c r="I116" s="49"/>
      <c r="J116" s="19"/>
      <c r="K116" s="19"/>
      <c r="L116" s="22"/>
      <c r="M116" s="22"/>
      <c r="N116" s="20"/>
      <c r="O116" s="21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  <c r="FD116" s="29"/>
      <c r="FE116" s="29"/>
      <c r="FF116" s="29"/>
      <c r="FG116" s="29"/>
      <c r="FH116" s="29"/>
      <c r="FI116" s="29"/>
      <c r="FJ116" s="29"/>
    </row>
    <row r="117" spans="2:166" s="15" customFormat="1" ht="10.199999999999999" x14ac:dyDescent="0.2">
      <c r="B117" s="63"/>
      <c r="C117" s="63"/>
      <c r="D117" s="63"/>
      <c r="E117" s="17"/>
      <c r="F117" s="18"/>
      <c r="G117" s="18"/>
      <c r="H117" s="19"/>
      <c r="I117" s="49"/>
      <c r="J117" s="19"/>
      <c r="K117" s="19"/>
      <c r="L117" s="22"/>
      <c r="M117" s="22"/>
      <c r="N117" s="20"/>
      <c r="O117" s="21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  <c r="FD117" s="29"/>
      <c r="FE117" s="29"/>
      <c r="FF117" s="29"/>
      <c r="FG117" s="29"/>
      <c r="FH117" s="29"/>
      <c r="FI117" s="29"/>
      <c r="FJ117" s="29"/>
    </row>
    <row r="118" spans="2:166" s="15" customFormat="1" ht="10.199999999999999" x14ac:dyDescent="0.2">
      <c r="B118" s="63"/>
      <c r="C118" s="63"/>
      <c r="D118" s="63"/>
      <c r="E118" s="17"/>
      <c r="F118" s="18"/>
      <c r="G118" s="18"/>
      <c r="H118" s="19"/>
      <c r="I118" s="49"/>
      <c r="J118" s="19"/>
      <c r="K118" s="19"/>
      <c r="L118" s="22"/>
      <c r="M118" s="22"/>
      <c r="N118" s="20"/>
      <c r="O118" s="21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</row>
    <row r="119" spans="2:166" s="15" customFormat="1" ht="10.199999999999999" x14ac:dyDescent="0.2">
      <c r="B119" s="63"/>
      <c r="C119" s="63"/>
      <c r="D119" s="63"/>
      <c r="E119" s="17"/>
      <c r="F119" s="18"/>
      <c r="G119" s="18"/>
      <c r="H119" s="19"/>
      <c r="I119" s="49"/>
      <c r="J119" s="19"/>
      <c r="K119" s="19"/>
      <c r="L119" s="22"/>
      <c r="M119" s="22"/>
      <c r="N119" s="20"/>
      <c r="O119" s="21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29"/>
      <c r="EY119" s="29"/>
      <c r="EZ119" s="29"/>
      <c r="FA119" s="29"/>
      <c r="FB119" s="29"/>
      <c r="FC119" s="29"/>
      <c r="FD119" s="29"/>
      <c r="FE119" s="29"/>
      <c r="FF119" s="29"/>
      <c r="FG119" s="29"/>
      <c r="FH119" s="29"/>
      <c r="FI119" s="29"/>
      <c r="FJ119" s="29"/>
    </row>
    <row r="120" spans="2:166" s="15" customFormat="1" ht="10.199999999999999" x14ac:dyDescent="0.2">
      <c r="B120" s="63"/>
      <c r="C120" s="63"/>
      <c r="D120" s="63"/>
      <c r="E120" s="17"/>
      <c r="F120" s="18"/>
      <c r="G120" s="18"/>
      <c r="H120" s="19"/>
      <c r="I120" s="49"/>
      <c r="J120" s="19"/>
      <c r="K120" s="19"/>
      <c r="L120" s="22"/>
      <c r="M120" s="22"/>
      <c r="N120" s="20"/>
      <c r="O120" s="21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</row>
    <row r="121" spans="2:166" s="15" customFormat="1" ht="10.199999999999999" x14ac:dyDescent="0.2">
      <c r="B121" s="63"/>
      <c r="C121" s="63"/>
      <c r="D121" s="63"/>
      <c r="E121" s="17"/>
      <c r="F121" s="18"/>
      <c r="G121" s="18"/>
      <c r="H121" s="19"/>
      <c r="I121" s="49"/>
      <c r="J121" s="19"/>
      <c r="K121" s="19"/>
      <c r="L121" s="22"/>
      <c r="M121" s="22"/>
      <c r="N121" s="20"/>
      <c r="O121" s="21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</row>
    <row r="122" spans="2:166" s="15" customFormat="1" ht="10.199999999999999" x14ac:dyDescent="0.2">
      <c r="B122" s="63"/>
      <c r="C122" s="63"/>
      <c r="D122" s="63"/>
      <c r="E122" s="17"/>
      <c r="F122" s="18"/>
      <c r="G122" s="18"/>
      <c r="H122" s="19"/>
      <c r="I122" s="49"/>
      <c r="J122" s="19"/>
      <c r="K122" s="19"/>
      <c r="L122" s="22"/>
      <c r="M122" s="22"/>
      <c r="N122" s="20"/>
      <c r="O122" s="21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</row>
    <row r="123" spans="2:166" s="15" customFormat="1" ht="10.199999999999999" x14ac:dyDescent="0.2">
      <c r="B123" s="63"/>
      <c r="C123" s="63"/>
      <c r="D123" s="63"/>
      <c r="E123" s="17"/>
      <c r="F123" s="18"/>
      <c r="G123" s="18"/>
      <c r="H123" s="19"/>
      <c r="I123" s="49"/>
      <c r="J123" s="19"/>
      <c r="K123" s="19"/>
      <c r="L123" s="22"/>
      <c r="M123" s="22"/>
      <c r="N123" s="20"/>
      <c r="O123" s="21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</row>
    <row r="124" spans="2:166" s="15" customFormat="1" ht="10.199999999999999" x14ac:dyDescent="0.2">
      <c r="B124" s="63"/>
      <c r="C124" s="63"/>
      <c r="D124" s="63"/>
      <c r="E124" s="17"/>
      <c r="F124" s="18"/>
      <c r="G124" s="18"/>
      <c r="H124" s="19"/>
      <c r="I124" s="49"/>
      <c r="J124" s="19"/>
      <c r="K124" s="19"/>
      <c r="L124" s="22"/>
      <c r="M124" s="22"/>
      <c r="N124" s="20"/>
      <c r="O124" s="21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</row>
    <row r="125" spans="2:166" s="15" customFormat="1" ht="10.199999999999999" x14ac:dyDescent="0.2">
      <c r="B125" s="63"/>
      <c r="C125" s="63"/>
      <c r="D125" s="63"/>
      <c r="E125" s="17"/>
      <c r="F125" s="18"/>
      <c r="G125" s="18"/>
      <c r="H125" s="19"/>
      <c r="I125" s="49"/>
      <c r="J125" s="19"/>
      <c r="K125" s="19"/>
      <c r="L125" s="22"/>
      <c r="M125" s="22"/>
      <c r="N125" s="20"/>
      <c r="O125" s="21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</row>
    <row r="126" spans="2:166" s="15" customFormat="1" ht="10.199999999999999" x14ac:dyDescent="0.2">
      <c r="B126" s="63"/>
      <c r="C126" s="63"/>
      <c r="D126" s="63"/>
      <c r="E126" s="17"/>
      <c r="F126" s="18"/>
      <c r="G126" s="18"/>
      <c r="H126" s="19"/>
      <c r="I126" s="49"/>
      <c r="J126" s="19"/>
      <c r="K126" s="19"/>
      <c r="L126" s="22"/>
      <c r="M126" s="22"/>
      <c r="N126" s="20"/>
      <c r="O126" s="21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29"/>
      <c r="EY126" s="29"/>
      <c r="EZ126" s="29"/>
      <c r="FA126" s="29"/>
      <c r="FB126" s="29"/>
      <c r="FC126" s="29"/>
      <c r="FD126" s="29"/>
      <c r="FE126" s="29"/>
      <c r="FF126" s="29"/>
      <c r="FG126" s="29"/>
      <c r="FH126" s="29"/>
      <c r="FI126" s="29"/>
      <c r="FJ126" s="29"/>
    </row>
    <row r="127" spans="2:166" s="15" customFormat="1" ht="10.199999999999999" x14ac:dyDescent="0.2">
      <c r="B127" s="63"/>
      <c r="C127" s="63"/>
      <c r="D127" s="63"/>
      <c r="E127" s="17"/>
      <c r="F127" s="18"/>
      <c r="G127" s="18"/>
      <c r="H127" s="19"/>
      <c r="I127" s="49"/>
      <c r="J127" s="19"/>
      <c r="K127" s="19"/>
      <c r="L127" s="22"/>
      <c r="M127" s="22"/>
      <c r="N127" s="20"/>
      <c r="O127" s="21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29"/>
      <c r="FA127" s="29"/>
      <c r="FB127" s="29"/>
      <c r="FC127" s="29"/>
      <c r="FD127" s="29"/>
      <c r="FE127" s="29"/>
      <c r="FF127" s="29"/>
      <c r="FG127" s="29"/>
      <c r="FH127" s="29"/>
      <c r="FI127" s="29"/>
      <c r="FJ127" s="29"/>
    </row>
    <row r="128" spans="2:166" s="15" customFormat="1" ht="10.199999999999999" x14ac:dyDescent="0.2">
      <c r="B128" s="63"/>
      <c r="C128" s="63"/>
      <c r="D128" s="63"/>
      <c r="E128" s="17"/>
      <c r="F128" s="18"/>
      <c r="G128" s="18"/>
      <c r="H128" s="19"/>
      <c r="I128" s="49"/>
      <c r="J128" s="19"/>
      <c r="K128" s="19"/>
      <c r="L128" s="22"/>
      <c r="M128" s="22"/>
      <c r="N128" s="20"/>
      <c r="O128" s="21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29"/>
      <c r="EY128" s="29"/>
      <c r="EZ128" s="29"/>
      <c r="FA128" s="29"/>
      <c r="FB128" s="29"/>
      <c r="FC128" s="29"/>
      <c r="FD128" s="29"/>
      <c r="FE128" s="29"/>
      <c r="FF128" s="29"/>
      <c r="FG128" s="29"/>
      <c r="FH128" s="29"/>
      <c r="FI128" s="29"/>
      <c r="FJ128" s="29"/>
    </row>
    <row r="129" spans="2:166" s="15" customFormat="1" ht="10.199999999999999" x14ac:dyDescent="0.2">
      <c r="B129" s="63"/>
      <c r="C129" s="63"/>
      <c r="D129" s="63"/>
      <c r="E129" s="17"/>
      <c r="F129" s="18"/>
      <c r="G129" s="18"/>
      <c r="H129" s="19"/>
      <c r="I129" s="49"/>
      <c r="J129" s="19"/>
      <c r="K129" s="19"/>
      <c r="L129" s="22"/>
      <c r="M129" s="22"/>
      <c r="N129" s="20"/>
      <c r="O129" s="21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</row>
    <row r="130" spans="2:166" s="15" customFormat="1" ht="10.199999999999999" x14ac:dyDescent="0.2">
      <c r="B130" s="63"/>
      <c r="C130" s="63"/>
      <c r="D130" s="63"/>
      <c r="E130" s="17"/>
      <c r="F130" s="18"/>
      <c r="G130" s="18"/>
      <c r="H130" s="19"/>
      <c r="I130" s="49"/>
      <c r="J130" s="19"/>
      <c r="K130" s="19"/>
      <c r="L130" s="22"/>
      <c r="M130" s="22"/>
      <c r="N130" s="20"/>
      <c r="O130" s="21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  <c r="FD130" s="29"/>
      <c r="FE130" s="29"/>
      <c r="FF130" s="29"/>
      <c r="FG130" s="29"/>
      <c r="FH130" s="29"/>
      <c r="FI130" s="29"/>
      <c r="FJ130" s="29"/>
    </row>
    <row r="131" spans="2:166" s="15" customFormat="1" ht="10.199999999999999" x14ac:dyDescent="0.2">
      <c r="B131" s="63"/>
      <c r="C131" s="63"/>
      <c r="D131" s="63"/>
      <c r="E131" s="17"/>
      <c r="F131" s="18"/>
      <c r="G131" s="18"/>
      <c r="H131" s="19"/>
      <c r="I131" s="49"/>
      <c r="J131" s="19"/>
      <c r="K131" s="19"/>
      <c r="L131" s="22"/>
      <c r="M131" s="22"/>
      <c r="N131" s="20"/>
      <c r="O131" s="21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29"/>
      <c r="FA131" s="29"/>
      <c r="FB131" s="29"/>
      <c r="FC131" s="29"/>
      <c r="FD131" s="29"/>
      <c r="FE131" s="29"/>
      <c r="FF131" s="29"/>
      <c r="FG131" s="29"/>
      <c r="FH131" s="29"/>
      <c r="FI131" s="29"/>
      <c r="FJ131" s="29"/>
    </row>
    <row r="132" spans="2:166" s="15" customFormat="1" ht="10.199999999999999" x14ac:dyDescent="0.2">
      <c r="B132" s="63"/>
      <c r="C132" s="63"/>
      <c r="D132" s="63"/>
      <c r="E132" s="17"/>
      <c r="F132" s="18"/>
      <c r="G132" s="18"/>
      <c r="H132" s="19"/>
      <c r="I132" s="49"/>
      <c r="J132" s="19"/>
      <c r="K132" s="19"/>
      <c r="L132" s="22"/>
      <c r="M132" s="22"/>
      <c r="N132" s="20"/>
      <c r="O132" s="21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  <c r="FD132" s="29"/>
      <c r="FE132" s="29"/>
      <c r="FF132" s="29"/>
      <c r="FG132" s="29"/>
      <c r="FH132" s="29"/>
      <c r="FI132" s="29"/>
      <c r="FJ132" s="29"/>
    </row>
    <row r="133" spans="2:166" s="15" customFormat="1" ht="10.199999999999999" x14ac:dyDescent="0.2">
      <c r="B133" s="63"/>
      <c r="C133" s="63"/>
      <c r="D133" s="63"/>
      <c r="E133" s="17"/>
      <c r="F133" s="18"/>
      <c r="G133" s="18"/>
      <c r="H133" s="19"/>
      <c r="I133" s="49"/>
      <c r="J133" s="19"/>
      <c r="K133" s="19"/>
      <c r="L133" s="22"/>
      <c r="M133" s="22"/>
      <c r="N133" s="20"/>
      <c r="O133" s="21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  <c r="FD133" s="29"/>
      <c r="FE133" s="29"/>
      <c r="FF133" s="29"/>
      <c r="FG133" s="29"/>
      <c r="FH133" s="29"/>
      <c r="FI133" s="29"/>
      <c r="FJ133" s="29"/>
    </row>
    <row r="134" spans="2:166" s="15" customFormat="1" ht="10.199999999999999" x14ac:dyDescent="0.2">
      <c r="B134" s="63"/>
      <c r="C134" s="63"/>
      <c r="D134" s="63"/>
      <c r="E134" s="17"/>
      <c r="F134" s="18"/>
      <c r="G134" s="18"/>
      <c r="H134" s="19"/>
      <c r="I134" s="49"/>
      <c r="J134" s="19"/>
      <c r="K134" s="19"/>
      <c r="L134" s="22"/>
      <c r="M134" s="22"/>
      <c r="N134" s="20"/>
      <c r="O134" s="21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  <c r="FD134" s="29"/>
      <c r="FE134" s="29"/>
      <c r="FF134" s="29"/>
      <c r="FG134" s="29"/>
      <c r="FH134" s="29"/>
      <c r="FI134" s="29"/>
      <c r="FJ134" s="29"/>
    </row>
    <row r="135" spans="2:166" s="15" customFormat="1" ht="10.199999999999999" x14ac:dyDescent="0.2">
      <c r="B135" s="63"/>
      <c r="C135" s="63"/>
      <c r="D135" s="63"/>
      <c r="E135" s="17"/>
      <c r="F135" s="18"/>
      <c r="G135" s="18"/>
      <c r="H135" s="19"/>
      <c r="I135" s="49"/>
      <c r="J135" s="19"/>
      <c r="K135" s="19"/>
      <c r="L135" s="22"/>
      <c r="M135" s="22"/>
      <c r="N135" s="20"/>
      <c r="O135" s="21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</row>
    <row r="136" spans="2:166" s="15" customFormat="1" ht="10.199999999999999" x14ac:dyDescent="0.2">
      <c r="B136" s="63"/>
      <c r="C136" s="63"/>
      <c r="D136" s="63"/>
      <c r="E136" s="17"/>
      <c r="F136" s="18"/>
      <c r="G136" s="18"/>
      <c r="H136" s="19"/>
      <c r="I136" s="49"/>
      <c r="J136" s="19"/>
      <c r="K136" s="19"/>
      <c r="L136" s="22"/>
      <c r="M136" s="22"/>
      <c r="N136" s="20"/>
      <c r="O136" s="21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  <c r="FD136" s="29"/>
      <c r="FE136" s="29"/>
      <c r="FF136" s="29"/>
      <c r="FG136" s="29"/>
      <c r="FH136" s="29"/>
      <c r="FI136" s="29"/>
      <c r="FJ136" s="29"/>
    </row>
    <row r="137" spans="2:166" s="15" customFormat="1" ht="10.199999999999999" x14ac:dyDescent="0.2">
      <c r="B137" s="63"/>
      <c r="C137" s="63"/>
      <c r="D137" s="63"/>
      <c r="E137" s="17"/>
      <c r="F137" s="18"/>
      <c r="G137" s="18"/>
      <c r="H137" s="19"/>
      <c r="I137" s="49"/>
      <c r="J137" s="19"/>
      <c r="K137" s="19"/>
      <c r="L137" s="22"/>
      <c r="M137" s="22"/>
      <c r="N137" s="20"/>
      <c r="O137" s="21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</row>
    <row r="138" spans="2:166" s="15" customFormat="1" ht="10.199999999999999" x14ac:dyDescent="0.2">
      <c r="B138" s="63"/>
      <c r="C138" s="63"/>
      <c r="D138" s="63"/>
      <c r="E138" s="17"/>
      <c r="F138" s="18"/>
      <c r="G138" s="18"/>
      <c r="H138" s="19"/>
      <c r="I138" s="49"/>
      <c r="J138" s="19"/>
      <c r="K138" s="19"/>
      <c r="L138" s="22"/>
      <c r="M138" s="22"/>
      <c r="N138" s="20"/>
      <c r="O138" s="21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</row>
    <row r="139" spans="2:166" s="15" customFormat="1" ht="10.199999999999999" x14ac:dyDescent="0.2">
      <c r="B139" s="63"/>
      <c r="C139" s="63"/>
      <c r="D139" s="63"/>
      <c r="E139" s="17"/>
      <c r="F139" s="18"/>
      <c r="G139" s="18"/>
      <c r="H139" s="19"/>
      <c r="I139" s="49"/>
      <c r="J139" s="19"/>
      <c r="K139" s="19"/>
      <c r="L139" s="22"/>
      <c r="M139" s="22"/>
      <c r="N139" s="20"/>
      <c r="O139" s="21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</row>
    <row r="140" spans="2:166" s="15" customFormat="1" ht="10.199999999999999" x14ac:dyDescent="0.2">
      <c r="B140" s="63"/>
      <c r="C140" s="63"/>
      <c r="D140" s="63"/>
      <c r="E140" s="17"/>
      <c r="F140" s="18"/>
      <c r="G140" s="18"/>
      <c r="H140" s="19"/>
      <c r="I140" s="49"/>
      <c r="J140" s="19"/>
      <c r="K140" s="19"/>
      <c r="L140" s="22"/>
      <c r="M140" s="22"/>
      <c r="N140" s="20"/>
      <c r="O140" s="21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  <c r="FD140" s="29"/>
      <c r="FE140" s="29"/>
      <c r="FF140" s="29"/>
      <c r="FG140" s="29"/>
      <c r="FH140" s="29"/>
      <c r="FI140" s="29"/>
      <c r="FJ140" s="29"/>
    </row>
    <row r="141" spans="2:166" s="15" customFormat="1" ht="10.199999999999999" x14ac:dyDescent="0.2">
      <c r="B141" s="63"/>
      <c r="C141" s="63"/>
      <c r="D141" s="63"/>
      <c r="E141" s="17"/>
      <c r="F141" s="18"/>
      <c r="G141" s="18"/>
      <c r="H141" s="19"/>
      <c r="I141" s="49"/>
      <c r="J141" s="19"/>
      <c r="K141" s="19"/>
      <c r="L141" s="22"/>
      <c r="M141" s="22"/>
      <c r="N141" s="20"/>
      <c r="O141" s="21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29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</row>
    <row r="142" spans="2:166" s="15" customFormat="1" ht="10.199999999999999" x14ac:dyDescent="0.2">
      <c r="B142" s="63"/>
      <c r="C142" s="63"/>
      <c r="D142" s="63"/>
      <c r="E142" s="17"/>
      <c r="F142" s="18"/>
      <c r="G142" s="18"/>
      <c r="H142" s="19"/>
      <c r="I142" s="49"/>
      <c r="J142" s="19"/>
      <c r="K142" s="19"/>
      <c r="L142" s="22"/>
      <c r="M142" s="22"/>
      <c r="N142" s="20"/>
      <c r="O142" s="21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29"/>
      <c r="EY142" s="29"/>
      <c r="EZ142" s="29"/>
      <c r="FA142" s="29"/>
      <c r="FB142" s="29"/>
      <c r="FC142" s="29"/>
      <c r="FD142" s="29"/>
      <c r="FE142" s="29"/>
      <c r="FF142" s="29"/>
      <c r="FG142" s="29"/>
      <c r="FH142" s="29"/>
      <c r="FI142" s="29"/>
      <c r="FJ142" s="29"/>
    </row>
    <row r="143" spans="2:166" s="15" customFormat="1" ht="10.199999999999999" x14ac:dyDescent="0.2">
      <c r="B143" s="63"/>
      <c r="C143" s="63"/>
      <c r="D143" s="63"/>
      <c r="E143" s="17"/>
      <c r="F143" s="18"/>
      <c r="G143" s="18"/>
      <c r="H143" s="19"/>
      <c r="I143" s="49"/>
      <c r="J143" s="19"/>
      <c r="K143" s="19"/>
      <c r="L143" s="22"/>
      <c r="M143" s="22"/>
      <c r="N143" s="20"/>
      <c r="O143" s="21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29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</row>
    <row r="144" spans="2:166" s="15" customFormat="1" ht="10.199999999999999" x14ac:dyDescent="0.2">
      <c r="B144" s="63"/>
      <c r="C144" s="63"/>
      <c r="D144" s="63"/>
      <c r="E144" s="17"/>
      <c r="F144" s="18"/>
      <c r="G144" s="18"/>
      <c r="H144" s="19"/>
      <c r="I144" s="49"/>
      <c r="J144" s="19"/>
      <c r="K144" s="19"/>
      <c r="L144" s="22"/>
      <c r="M144" s="22"/>
      <c r="N144" s="20"/>
      <c r="O144" s="21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29"/>
      <c r="EY144" s="29"/>
      <c r="EZ144" s="29"/>
      <c r="FA144" s="29"/>
      <c r="FB144" s="29"/>
      <c r="FC144" s="29"/>
      <c r="FD144" s="29"/>
      <c r="FE144" s="29"/>
      <c r="FF144" s="29"/>
      <c r="FG144" s="29"/>
      <c r="FH144" s="29"/>
      <c r="FI144" s="29"/>
      <c r="FJ144" s="29"/>
    </row>
    <row r="145" spans="2:166" s="15" customFormat="1" ht="10.199999999999999" x14ac:dyDescent="0.2">
      <c r="B145" s="63"/>
      <c r="C145" s="63"/>
      <c r="D145" s="63"/>
      <c r="E145" s="17"/>
      <c r="F145" s="18"/>
      <c r="G145" s="18"/>
      <c r="H145" s="19"/>
      <c r="I145" s="49"/>
      <c r="J145" s="19"/>
      <c r="K145" s="19"/>
      <c r="L145" s="22"/>
      <c r="M145" s="22"/>
      <c r="N145" s="20"/>
      <c r="O145" s="21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29"/>
      <c r="FA145" s="29"/>
      <c r="FB145" s="29"/>
      <c r="FC145" s="29"/>
      <c r="FD145" s="29"/>
      <c r="FE145" s="29"/>
      <c r="FF145" s="29"/>
      <c r="FG145" s="29"/>
      <c r="FH145" s="29"/>
      <c r="FI145" s="29"/>
      <c r="FJ145" s="29"/>
    </row>
    <row r="146" spans="2:166" s="15" customFormat="1" ht="10.199999999999999" x14ac:dyDescent="0.2">
      <c r="B146" s="63"/>
      <c r="C146" s="63"/>
      <c r="D146" s="63"/>
      <c r="E146" s="17"/>
      <c r="F146" s="18"/>
      <c r="G146" s="18"/>
      <c r="H146" s="19"/>
      <c r="I146" s="49"/>
      <c r="J146" s="19"/>
      <c r="K146" s="19"/>
      <c r="L146" s="22"/>
      <c r="M146" s="22"/>
      <c r="N146" s="20"/>
      <c r="O146" s="21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29"/>
      <c r="EY146" s="29"/>
      <c r="EZ146" s="29"/>
      <c r="FA146" s="29"/>
      <c r="FB146" s="29"/>
      <c r="FC146" s="29"/>
      <c r="FD146" s="29"/>
      <c r="FE146" s="29"/>
      <c r="FF146" s="29"/>
      <c r="FG146" s="29"/>
      <c r="FH146" s="29"/>
      <c r="FI146" s="29"/>
      <c r="FJ146" s="29"/>
    </row>
    <row r="147" spans="2:166" s="15" customFormat="1" ht="10.199999999999999" x14ac:dyDescent="0.2">
      <c r="B147" s="63"/>
      <c r="C147" s="63"/>
      <c r="D147" s="63"/>
      <c r="E147" s="17"/>
      <c r="F147" s="18"/>
      <c r="G147" s="18"/>
      <c r="H147" s="19"/>
      <c r="I147" s="49"/>
      <c r="J147" s="19"/>
      <c r="K147" s="19"/>
      <c r="L147" s="22"/>
      <c r="M147" s="22"/>
      <c r="N147" s="20"/>
      <c r="O147" s="21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  <c r="FG147" s="29"/>
      <c r="FH147" s="29"/>
      <c r="FI147" s="29"/>
      <c r="FJ147" s="29"/>
    </row>
    <row r="148" spans="2:166" s="15" customFormat="1" ht="10.199999999999999" x14ac:dyDescent="0.2">
      <c r="B148" s="63"/>
      <c r="C148" s="63"/>
      <c r="D148" s="63"/>
      <c r="E148" s="17"/>
      <c r="F148" s="18"/>
      <c r="G148" s="18"/>
      <c r="H148" s="19"/>
      <c r="I148" s="49"/>
      <c r="J148" s="19"/>
      <c r="K148" s="19"/>
      <c r="L148" s="22"/>
      <c r="M148" s="22"/>
      <c r="N148" s="20"/>
      <c r="O148" s="21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9"/>
      <c r="FD148" s="29"/>
      <c r="FE148" s="29"/>
      <c r="FF148" s="29"/>
      <c r="FG148" s="29"/>
      <c r="FH148" s="29"/>
      <c r="FI148" s="29"/>
      <c r="FJ148" s="29"/>
    </row>
    <row r="149" spans="2:166" s="15" customFormat="1" ht="10.199999999999999" x14ac:dyDescent="0.2">
      <c r="B149" s="63"/>
      <c r="C149" s="63"/>
      <c r="D149" s="63"/>
      <c r="E149" s="17"/>
      <c r="F149" s="18"/>
      <c r="G149" s="18"/>
      <c r="H149" s="19"/>
      <c r="I149" s="49"/>
      <c r="J149" s="19"/>
      <c r="K149" s="19"/>
      <c r="L149" s="22"/>
      <c r="M149" s="22"/>
      <c r="N149" s="20"/>
      <c r="O149" s="21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29"/>
      <c r="FA149" s="29"/>
      <c r="FB149" s="29"/>
      <c r="FC149" s="29"/>
      <c r="FD149" s="29"/>
      <c r="FE149" s="29"/>
      <c r="FF149" s="29"/>
      <c r="FG149" s="29"/>
      <c r="FH149" s="29"/>
      <c r="FI149" s="29"/>
      <c r="FJ149" s="29"/>
    </row>
    <row r="150" spans="2:166" s="15" customFormat="1" ht="10.199999999999999" x14ac:dyDescent="0.2">
      <c r="B150" s="63"/>
      <c r="C150" s="63"/>
      <c r="D150" s="63"/>
      <c r="E150" s="17"/>
      <c r="F150" s="18"/>
      <c r="G150" s="18"/>
      <c r="H150" s="19"/>
      <c r="I150" s="49"/>
      <c r="J150" s="19"/>
      <c r="K150" s="19"/>
      <c r="L150" s="22"/>
      <c r="M150" s="22"/>
      <c r="N150" s="20"/>
      <c r="O150" s="21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  <c r="FG150" s="29"/>
      <c r="FH150" s="29"/>
      <c r="FI150" s="29"/>
      <c r="FJ150" s="29"/>
    </row>
    <row r="151" spans="2:166" s="15" customFormat="1" ht="10.199999999999999" x14ac:dyDescent="0.2">
      <c r="B151" s="63"/>
      <c r="C151" s="63"/>
      <c r="D151" s="63"/>
      <c r="E151" s="17"/>
      <c r="F151" s="18"/>
      <c r="G151" s="18"/>
      <c r="H151" s="19"/>
      <c r="I151" s="49"/>
      <c r="J151" s="19"/>
      <c r="K151" s="19"/>
      <c r="L151" s="22"/>
      <c r="M151" s="22"/>
      <c r="N151" s="20"/>
      <c r="O151" s="21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29"/>
      <c r="EY151" s="29"/>
      <c r="EZ151" s="29"/>
      <c r="FA151" s="29"/>
      <c r="FB151" s="29"/>
      <c r="FC151" s="29"/>
      <c r="FD151" s="29"/>
      <c r="FE151" s="29"/>
      <c r="FF151" s="29"/>
      <c r="FG151" s="29"/>
      <c r="FH151" s="29"/>
      <c r="FI151" s="29"/>
      <c r="FJ151" s="29"/>
    </row>
    <row r="152" spans="2:166" s="15" customFormat="1" ht="10.199999999999999" x14ac:dyDescent="0.2">
      <c r="B152" s="63"/>
      <c r="C152" s="63"/>
      <c r="D152" s="63"/>
      <c r="E152" s="17"/>
      <c r="F152" s="18"/>
      <c r="G152" s="18"/>
      <c r="H152" s="19"/>
      <c r="I152" s="49"/>
      <c r="J152" s="19"/>
      <c r="K152" s="19"/>
      <c r="L152" s="22"/>
      <c r="M152" s="22"/>
      <c r="N152" s="20"/>
      <c r="O152" s="21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29"/>
      <c r="EY152" s="29"/>
      <c r="EZ152" s="29"/>
      <c r="FA152" s="29"/>
      <c r="FB152" s="29"/>
      <c r="FC152" s="29"/>
      <c r="FD152" s="29"/>
      <c r="FE152" s="29"/>
      <c r="FF152" s="29"/>
      <c r="FG152" s="29"/>
      <c r="FH152" s="29"/>
      <c r="FI152" s="29"/>
      <c r="FJ152" s="29"/>
    </row>
    <row r="153" spans="2:166" s="15" customFormat="1" ht="10.199999999999999" x14ac:dyDescent="0.2">
      <c r="B153" s="63"/>
      <c r="C153" s="63"/>
      <c r="D153" s="63"/>
      <c r="E153" s="17"/>
      <c r="F153" s="18"/>
      <c r="G153" s="18"/>
      <c r="H153" s="19"/>
      <c r="I153" s="49"/>
      <c r="J153" s="19"/>
      <c r="K153" s="19"/>
      <c r="L153" s="22"/>
      <c r="M153" s="22"/>
      <c r="N153" s="20"/>
      <c r="O153" s="21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29"/>
      <c r="EY153" s="29"/>
      <c r="EZ153" s="29"/>
      <c r="FA153" s="29"/>
      <c r="FB153" s="29"/>
      <c r="FC153" s="29"/>
      <c r="FD153" s="29"/>
      <c r="FE153" s="29"/>
      <c r="FF153" s="29"/>
      <c r="FG153" s="29"/>
      <c r="FH153" s="29"/>
      <c r="FI153" s="29"/>
      <c r="FJ153" s="29"/>
    </row>
    <row r="154" spans="2:166" s="15" customFormat="1" ht="10.199999999999999" x14ac:dyDescent="0.2">
      <c r="B154" s="63"/>
      <c r="C154" s="63"/>
      <c r="D154" s="63"/>
      <c r="E154" s="17"/>
      <c r="F154" s="18"/>
      <c r="G154" s="18"/>
      <c r="H154" s="19"/>
      <c r="I154" s="49"/>
      <c r="J154" s="19"/>
      <c r="K154" s="19"/>
      <c r="L154" s="22"/>
      <c r="M154" s="22"/>
      <c r="N154" s="20"/>
      <c r="O154" s="21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29"/>
      <c r="EV154" s="29"/>
      <c r="EW154" s="29"/>
      <c r="EX154" s="29"/>
      <c r="EY154" s="29"/>
      <c r="EZ154" s="29"/>
      <c r="FA154" s="29"/>
      <c r="FB154" s="29"/>
      <c r="FC154" s="29"/>
      <c r="FD154" s="29"/>
      <c r="FE154" s="29"/>
      <c r="FF154" s="29"/>
      <c r="FG154" s="29"/>
      <c r="FH154" s="29"/>
      <c r="FI154" s="29"/>
      <c r="FJ154" s="29"/>
    </row>
    <row r="155" spans="2:166" s="15" customFormat="1" ht="10.199999999999999" x14ac:dyDescent="0.2">
      <c r="B155" s="63"/>
      <c r="C155" s="63"/>
      <c r="D155" s="63"/>
      <c r="E155" s="17"/>
      <c r="F155" s="18"/>
      <c r="G155" s="18"/>
      <c r="H155" s="19"/>
      <c r="I155" s="49"/>
      <c r="J155" s="19"/>
      <c r="K155" s="19"/>
      <c r="L155" s="22"/>
      <c r="M155" s="22"/>
      <c r="N155" s="20"/>
      <c r="O155" s="21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29"/>
      <c r="EY155" s="29"/>
      <c r="EZ155" s="29"/>
      <c r="FA155" s="29"/>
      <c r="FB155" s="29"/>
      <c r="FC155" s="29"/>
      <c r="FD155" s="29"/>
      <c r="FE155" s="29"/>
      <c r="FF155" s="29"/>
      <c r="FG155" s="29"/>
      <c r="FH155" s="29"/>
      <c r="FI155" s="29"/>
      <c r="FJ155" s="29"/>
    </row>
    <row r="156" spans="2:166" s="15" customFormat="1" ht="10.199999999999999" x14ac:dyDescent="0.2">
      <c r="B156" s="63"/>
      <c r="C156" s="63"/>
      <c r="D156" s="63"/>
      <c r="E156" s="17"/>
      <c r="F156" s="18"/>
      <c r="G156" s="18"/>
      <c r="H156" s="19"/>
      <c r="I156" s="49"/>
      <c r="J156" s="19"/>
      <c r="K156" s="19"/>
      <c r="L156" s="22"/>
      <c r="M156" s="22"/>
      <c r="N156" s="20"/>
      <c r="O156" s="21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29"/>
      <c r="EV156" s="29"/>
      <c r="EW156" s="29"/>
      <c r="EX156" s="29"/>
      <c r="EY156" s="29"/>
      <c r="EZ156" s="29"/>
      <c r="FA156" s="29"/>
      <c r="FB156" s="29"/>
      <c r="FC156" s="29"/>
      <c r="FD156" s="29"/>
      <c r="FE156" s="29"/>
      <c r="FF156" s="29"/>
      <c r="FG156" s="29"/>
      <c r="FH156" s="29"/>
      <c r="FI156" s="29"/>
      <c r="FJ156" s="29"/>
    </row>
    <row r="157" spans="2:166" s="15" customFormat="1" ht="10.199999999999999" x14ac:dyDescent="0.2">
      <c r="B157" s="63"/>
      <c r="C157" s="63"/>
      <c r="D157" s="63"/>
      <c r="E157" s="17"/>
      <c r="F157" s="18"/>
      <c r="G157" s="18"/>
      <c r="H157" s="19"/>
      <c r="I157" s="49"/>
      <c r="J157" s="19"/>
      <c r="K157" s="19"/>
      <c r="L157" s="22"/>
      <c r="M157" s="22"/>
      <c r="N157" s="20"/>
      <c r="O157" s="21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29"/>
      <c r="EY157" s="29"/>
      <c r="EZ157" s="29"/>
      <c r="FA157" s="29"/>
      <c r="FB157" s="29"/>
      <c r="FC157" s="29"/>
      <c r="FD157" s="29"/>
      <c r="FE157" s="29"/>
      <c r="FF157" s="29"/>
      <c r="FG157" s="29"/>
      <c r="FH157" s="29"/>
      <c r="FI157" s="29"/>
      <c r="FJ157" s="29"/>
    </row>
    <row r="158" spans="2:166" s="15" customFormat="1" ht="10.199999999999999" x14ac:dyDescent="0.2">
      <c r="B158" s="63"/>
      <c r="C158" s="63"/>
      <c r="D158" s="63"/>
      <c r="E158" s="17"/>
      <c r="F158" s="18"/>
      <c r="G158" s="18"/>
      <c r="H158" s="19"/>
      <c r="I158" s="49"/>
      <c r="J158" s="19"/>
      <c r="K158" s="19"/>
      <c r="L158" s="22"/>
      <c r="M158" s="22"/>
      <c r="N158" s="20"/>
      <c r="O158" s="21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29"/>
      <c r="EY158" s="29"/>
      <c r="EZ158" s="29"/>
      <c r="FA158" s="29"/>
      <c r="FB158" s="29"/>
      <c r="FC158" s="29"/>
      <c r="FD158" s="29"/>
      <c r="FE158" s="29"/>
      <c r="FF158" s="29"/>
      <c r="FG158" s="29"/>
      <c r="FH158" s="29"/>
      <c r="FI158" s="29"/>
      <c r="FJ158" s="29"/>
    </row>
    <row r="159" spans="2:166" s="15" customFormat="1" ht="10.199999999999999" x14ac:dyDescent="0.2">
      <c r="B159" s="63"/>
      <c r="C159" s="63"/>
      <c r="D159" s="63"/>
      <c r="E159" s="17"/>
      <c r="F159" s="18"/>
      <c r="G159" s="18"/>
      <c r="H159" s="19"/>
      <c r="I159" s="49"/>
      <c r="J159" s="19"/>
      <c r="K159" s="19"/>
      <c r="L159" s="22"/>
      <c r="M159" s="22"/>
      <c r="N159" s="20"/>
      <c r="O159" s="21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29"/>
      <c r="EV159" s="29"/>
      <c r="EW159" s="29"/>
      <c r="EX159" s="29"/>
      <c r="EY159" s="29"/>
      <c r="EZ159" s="29"/>
      <c r="FA159" s="29"/>
      <c r="FB159" s="29"/>
      <c r="FC159" s="29"/>
      <c r="FD159" s="29"/>
      <c r="FE159" s="29"/>
      <c r="FF159" s="29"/>
      <c r="FG159" s="29"/>
      <c r="FH159" s="29"/>
      <c r="FI159" s="29"/>
      <c r="FJ159" s="29"/>
    </row>
    <row r="160" spans="2:166" s="15" customFormat="1" ht="10.199999999999999" x14ac:dyDescent="0.2">
      <c r="B160" s="63"/>
      <c r="C160" s="63"/>
      <c r="D160" s="63"/>
      <c r="E160" s="17"/>
      <c r="F160" s="18"/>
      <c r="G160" s="18"/>
      <c r="H160" s="19"/>
      <c r="I160" s="49"/>
      <c r="J160" s="19"/>
      <c r="K160" s="19"/>
      <c r="L160" s="22"/>
      <c r="M160" s="22"/>
      <c r="N160" s="20"/>
      <c r="O160" s="21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29"/>
      <c r="EV160" s="29"/>
      <c r="EW160" s="29"/>
      <c r="EX160" s="29"/>
      <c r="EY160" s="29"/>
      <c r="EZ160" s="29"/>
      <c r="FA160" s="29"/>
      <c r="FB160" s="29"/>
      <c r="FC160" s="29"/>
      <c r="FD160" s="29"/>
      <c r="FE160" s="29"/>
      <c r="FF160" s="29"/>
      <c r="FG160" s="29"/>
      <c r="FH160" s="29"/>
      <c r="FI160" s="29"/>
      <c r="FJ160" s="29"/>
    </row>
    <row r="161" spans="2:166" s="15" customFormat="1" ht="10.199999999999999" x14ac:dyDescent="0.2">
      <c r="B161" s="63"/>
      <c r="C161" s="63"/>
      <c r="D161" s="63"/>
      <c r="E161" s="17"/>
      <c r="F161" s="18"/>
      <c r="G161" s="18"/>
      <c r="H161" s="19"/>
      <c r="I161" s="49"/>
      <c r="J161" s="19"/>
      <c r="K161" s="19"/>
      <c r="L161" s="22"/>
      <c r="M161" s="22"/>
      <c r="N161" s="20"/>
      <c r="O161" s="21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29"/>
      <c r="EV161" s="29"/>
      <c r="EW161" s="29"/>
      <c r="EX161" s="29"/>
      <c r="EY161" s="29"/>
      <c r="EZ161" s="29"/>
      <c r="FA161" s="29"/>
      <c r="FB161" s="29"/>
      <c r="FC161" s="29"/>
      <c r="FD161" s="29"/>
      <c r="FE161" s="29"/>
      <c r="FF161" s="29"/>
      <c r="FG161" s="29"/>
      <c r="FH161" s="29"/>
      <c r="FI161" s="29"/>
      <c r="FJ161" s="29"/>
    </row>
    <row r="162" spans="2:166" s="15" customFormat="1" ht="10.199999999999999" x14ac:dyDescent="0.2">
      <c r="B162" s="63"/>
      <c r="C162" s="63"/>
      <c r="D162" s="63"/>
      <c r="E162" s="17"/>
      <c r="F162" s="18"/>
      <c r="G162" s="18"/>
      <c r="H162" s="19"/>
      <c r="I162" s="49"/>
      <c r="J162" s="19"/>
      <c r="K162" s="19"/>
      <c r="L162" s="22"/>
      <c r="M162" s="22"/>
      <c r="N162" s="20"/>
      <c r="O162" s="21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29"/>
      <c r="EU162" s="29"/>
      <c r="EV162" s="29"/>
      <c r="EW162" s="29"/>
      <c r="EX162" s="29"/>
      <c r="EY162" s="29"/>
      <c r="EZ162" s="29"/>
      <c r="FA162" s="29"/>
      <c r="FB162" s="29"/>
      <c r="FC162" s="29"/>
      <c r="FD162" s="29"/>
      <c r="FE162" s="29"/>
      <c r="FF162" s="29"/>
      <c r="FG162" s="29"/>
      <c r="FH162" s="29"/>
      <c r="FI162" s="29"/>
      <c r="FJ162" s="29"/>
    </row>
    <row r="163" spans="2:166" s="15" customFormat="1" ht="10.199999999999999" x14ac:dyDescent="0.2">
      <c r="B163" s="63"/>
      <c r="C163" s="63"/>
      <c r="D163" s="63"/>
      <c r="E163" s="17"/>
      <c r="F163" s="18"/>
      <c r="G163" s="18"/>
      <c r="H163" s="19"/>
      <c r="I163" s="49"/>
      <c r="J163" s="19"/>
      <c r="K163" s="19"/>
      <c r="L163" s="22"/>
      <c r="M163" s="22"/>
      <c r="N163" s="20"/>
      <c r="O163" s="21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29"/>
      <c r="EV163" s="29"/>
      <c r="EW163" s="29"/>
      <c r="EX163" s="29"/>
      <c r="EY163" s="29"/>
      <c r="EZ163" s="29"/>
      <c r="FA163" s="29"/>
      <c r="FB163" s="29"/>
      <c r="FC163" s="29"/>
      <c r="FD163" s="29"/>
      <c r="FE163" s="29"/>
      <c r="FF163" s="29"/>
      <c r="FG163" s="29"/>
      <c r="FH163" s="29"/>
      <c r="FI163" s="29"/>
      <c r="FJ163" s="29"/>
    </row>
    <row r="164" spans="2:166" s="15" customFormat="1" ht="10.199999999999999" x14ac:dyDescent="0.2">
      <c r="B164" s="63"/>
      <c r="C164" s="63"/>
      <c r="D164" s="63"/>
      <c r="E164" s="17"/>
      <c r="F164" s="18"/>
      <c r="G164" s="18"/>
      <c r="H164" s="19"/>
      <c r="I164" s="49"/>
      <c r="J164" s="19"/>
      <c r="K164" s="19"/>
      <c r="L164" s="22"/>
      <c r="M164" s="22"/>
      <c r="N164" s="20"/>
      <c r="O164" s="21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29"/>
      <c r="EV164" s="29"/>
      <c r="EW164" s="29"/>
      <c r="EX164" s="29"/>
      <c r="EY164" s="29"/>
      <c r="EZ164" s="29"/>
      <c r="FA164" s="29"/>
      <c r="FB164" s="29"/>
      <c r="FC164" s="29"/>
      <c r="FD164" s="29"/>
      <c r="FE164" s="29"/>
      <c r="FF164" s="29"/>
      <c r="FG164" s="29"/>
      <c r="FH164" s="29"/>
      <c r="FI164" s="29"/>
      <c r="FJ164" s="29"/>
    </row>
    <row r="165" spans="2:166" s="15" customFormat="1" ht="10.199999999999999" x14ac:dyDescent="0.2">
      <c r="B165" s="63"/>
      <c r="C165" s="63"/>
      <c r="D165" s="63"/>
      <c r="E165" s="17"/>
      <c r="F165" s="18"/>
      <c r="G165" s="18"/>
      <c r="H165" s="19"/>
      <c r="I165" s="49"/>
      <c r="J165" s="19"/>
      <c r="K165" s="19"/>
      <c r="L165" s="22"/>
      <c r="M165" s="22"/>
      <c r="N165" s="20"/>
      <c r="O165" s="21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29"/>
      <c r="EV165" s="29"/>
      <c r="EW165" s="29"/>
      <c r="EX165" s="29"/>
      <c r="EY165" s="29"/>
      <c r="EZ165" s="29"/>
      <c r="FA165" s="29"/>
      <c r="FB165" s="29"/>
      <c r="FC165" s="29"/>
      <c r="FD165" s="29"/>
      <c r="FE165" s="29"/>
      <c r="FF165" s="29"/>
      <c r="FG165" s="29"/>
      <c r="FH165" s="29"/>
      <c r="FI165" s="29"/>
      <c r="FJ165" s="29"/>
    </row>
    <row r="166" spans="2:166" s="15" customFormat="1" ht="10.199999999999999" x14ac:dyDescent="0.2">
      <c r="B166" s="63"/>
      <c r="C166" s="63"/>
      <c r="D166" s="63"/>
      <c r="E166" s="17"/>
      <c r="F166" s="18"/>
      <c r="G166" s="18"/>
      <c r="H166" s="19"/>
      <c r="I166" s="49"/>
      <c r="J166" s="19"/>
      <c r="K166" s="19"/>
      <c r="L166" s="22"/>
      <c r="M166" s="22"/>
      <c r="N166" s="20"/>
      <c r="O166" s="21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29"/>
      <c r="EU166" s="29"/>
      <c r="EV166" s="29"/>
      <c r="EW166" s="29"/>
      <c r="EX166" s="29"/>
      <c r="EY166" s="29"/>
      <c r="EZ166" s="29"/>
      <c r="FA166" s="29"/>
      <c r="FB166" s="29"/>
      <c r="FC166" s="29"/>
      <c r="FD166" s="29"/>
      <c r="FE166" s="29"/>
      <c r="FF166" s="29"/>
      <c r="FG166" s="29"/>
      <c r="FH166" s="29"/>
      <c r="FI166" s="29"/>
      <c r="FJ166" s="29"/>
    </row>
    <row r="167" spans="2:166" s="15" customFormat="1" ht="10.199999999999999" x14ac:dyDescent="0.2">
      <c r="B167" s="63"/>
      <c r="C167" s="63"/>
      <c r="D167" s="63"/>
      <c r="E167" s="17"/>
      <c r="F167" s="18"/>
      <c r="G167" s="18"/>
      <c r="H167" s="19"/>
      <c r="I167" s="49"/>
      <c r="J167" s="19"/>
      <c r="K167" s="19"/>
      <c r="L167" s="22"/>
      <c r="M167" s="22"/>
      <c r="N167" s="20"/>
      <c r="O167" s="21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29"/>
      <c r="EV167" s="29"/>
      <c r="EW167" s="29"/>
      <c r="EX167" s="29"/>
      <c r="EY167" s="29"/>
      <c r="EZ167" s="29"/>
      <c r="FA167" s="29"/>
      <c r="FB167" s="29"/>
      <c r="FC167" s="29"/>
      <c r="FD167" s="29"/>
      <c r="FE167" s="29"/>
      <c r="FF167" s="29"/>
      <c r="FG167" s="29"/>
      <c r="FH167" s="29"/>
      <c r="FI167" s="29"/>
      <c r="FJ167" s="29"/>
    </row>
    <row r="168" spans="2:166" s="4" customFormat="1" x14ac:dyDescent="0.25">
      <c r="B168" s="64"/>
      <c r="C168" s="64"/>
      <c r="D168" s="64"/>
      <c r="E168" s="8"/>
      <c r="F168" s="5"/>
      <c r="G168" s="5"/>
      <c r="H168" s="13"/>
      <c r="I168" s="50"/>
      <c r="J168" s="13"/>
      <c r="K168" s="13"/>
      <c r="L168" s="23"/>
      <c r="M168" s="23"/>
      <c r="N168" s="6"/>
      <c r="O168" s="7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0"/>
      <c r="EU168" s="30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</row>
    <row r="169" spans="2:166" s="4" customFormat="1" x14ac:dyDescent="0.25">
      <c r="B169" s="64"/>
      <c r="C169" s="64"/>
      <c r="D169" s="64"/>
      <c r="E169" s="8"/>
      <c r="F169" s="5"/>
      <c r="G169" s="5"/>
      <c r="H169" s="13"/>
      <c r="I169" s="50"/>
      <c r="J169" s="13"/>
      <c r="K169" s="13"/>
      <c r="L169" s="23"/>
      <c r="M169" s="23"/>
      <c r="N169" s="6"/>
      <c r="O169" s="7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0"/>
      <c r="EU169" s="30"/>
      <c r="EV169" s="30"/>
      <c r="EW169" s="30"/>
      <c r="EX169" s="30"/>
      <c r="EY169" s="30"/>
      <c r="EZ169" s="30"/>
      <c r="FA169" s="30"/>
      <c r="FB169" s="30"/>
      <c r="FC169" s="30"/>
      <c r="FD169" s="30"/>
      <c r="FE169" s="30"/>
      <c r="FF169" s="30"/>
      <c r="FG169" s="30"/>
      <c r="FH169" s="30"/>
      <c r="FI169" s="30"/>
      <c r="FJ169" s="30"/>
    </row>
    <row r="170" spans="2:166" s="4" customFormat="1" x14ac:dyDescent="0.25">
      <c r="B170" s="64"/>
      <c r="C170" s="64"/>
      <c r="D170" s="64"/>
      <c r="E170" s="8"/>
      <c r="F170" s="5"/>
      <c r="G170" s="5"/>
      <c r="H170" s="13"/>
      <c r="I170" s="50"/>
      <c r="J170" s="13"/>
      <c r="K170" s="13"/>
      <c r="L170" s="23"/>
      <c r="M170" s="23"/>
      <c r="N170" s="6"/>
      <c r="O170" s="7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0"/>
      <c r="EU170" s="30"/>
      <c r="EV170" s="30"/>
      <c r="EW170" s="30"/>
      <c r="EX170" s="30"/>
      <c r="EY170" s="30"/>
      <c r="EZ170" s="30"/>
      <c r="FA170" s="30"/>
      <c r="FB170" s="30"/>
      <c r="FC170" s="30"/>
      <c r="FD170" s="30"/>
      <c r="FE170" s="30"/>
      <c r="FF170" s="30"/>
      <c r="FG170" s="30"/>
      <c r="FH170" s="30"/>
      <c r="FI170" s="30"/>
      <c r="FJ170" s="30"/>
    </row>
    <row r="171" spans="2:166" s="4" customFormat="1" x14ac:dyDescent="0.25">
      <c r="B171" s="64"/>
      <c r="C171" s="64"/>
      <c r="D171" s="64"/>
      <c r="E171" s="8"/>
      <c r="F171" s="5"/>
      <c r="G171" s="5"/>
      <c r="H171" s="13"/>
      <c r="I171" s="50"/>
      <c r="J171" s="13"/>
      <c r="K171" s="13"/>
      <c r="L171" s="23"/>
      <c r="M171" s="23"/>
      <c r="N171" s="6"/>
      <c r="O171" s="7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0"/>
      <c r="EU171" s="30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</row>
    <row r="172" spans="2:166" s="4" customFormat="1" x14ac:dyDescent="0.25">
      <c r="B172" s="64"/>
      <c r="C172" s="64"/>
      <c r="D172" s="64"/>
      <c r="E172" s="8"/>
      <c r="F172" s="5"/>
      <c r="G172" s="5"/>
      <c r="H172" s="13"/>
      <c r="I172" s="50"/>
      <c r="J172" s="13"/>
      <c r="K172" s="13"/>
      <c r="L172" s="23"/>
      <c r="M172" s="23"/>
      <c r="N172" s="6"/>
      <c r="O172" s="7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0"/>
      <c r="EU172" s="30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</row>
    <row r="173" spans="2:166" s="4" customFormat="1" x14ac:dyDescent="0.25">
      <c r="B173" s="64"/>
      <c r="C173" s="64"/>
      <c r="D173" s="64"/>
      <c r="E173" s="8"/>
      <c r="F173" s="5"/>
      <c r="G173" s="5"/>
      <c r="H173" s="13"/>
      <c r="I173" s="50"/>
      <c r="J173" s="13"/>
      <c r="K173" s="13"/>
      <c r="L173" s="23"/>
      <c r="M173" s="23"/>
      <c r="N173" s="6"/>
      <c r="O173" s="7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0"/>
      <c r="EU173" s="30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</row>
    <row r="174" spans="2:166" s="4" customFormat="1" x14ac:dyDescent="0.25">
      <c r="B174" s="64"/>
      <c r="C174" s="64"/>
      <c r="D174" s="64"/>
      <c r="E174" s="8"/>
      <c r="F174" s="5"/>
      <c r="G174" s="5"/>
      <c r="H174" s="13"/>
      <c r="I174" s="50"/>
      <c r="J174" s="13"/>
      <c r="K174" s="13"/>
      <c r="L174" s="23"/>
      <c r="M174" s="23"/>
      <c r="N174" s="6"/>
      <c r="O174" s="7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0"/>
      <c r="EU174" s="30"/>
      <c r="EV174" s="30"/>
      <c r="EW174" s="30"/>
      <c r="EX174" s="30"/>
      <c r="EY174" s="30"/>
      <c r="EZ174" s="30"/>
      <c r="FA174" s="30"/>
      <c r="FB174" s="30"/>
      <c r="FC174" s="30"/>
      <c r="FD174" s="30"/>
      <c r="FE174" s="30"/>
      <c r="FF174" s="30"/>
      <c r="FG174" s="30"/>
      <c r="FH174" s="30"/>
      <c r="FI174" s="30"/>
      <c r="FJ174" s="30"/>
    </row>
    <row r="175" spans="2:166" s="4" customFormat="1" x14ac:dyDescent="0.25">
      <c r="B175" s="64"/>
      <c r="C175" s="64"/>
      <c r="D175" s="64"/>
      <c r="E175" s="8"/>
      <c r="F175" s="5"/>
      <c r="G175" s="5"/>
      <c r="H175" s="13"/>
      <c r="I175" s="50"/>
      <c r="J175" s="13"/>
      <c r="K175" s="13"/>
      <c r="L175" s="23"/>
      <c r="M175" s="23"/>
      <c r="N175" s="6"/>
      <c r="O175" s="7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</row>
    <row r="176" spans="2:166" s="4" customFormat="1" x14ac:dyDescent="0.25">
      <c r="B176" s="64"/>
      <c r="C176" s="64"/>
      <c r="D176" s="64"/>
      <c r="E176" s="8"/>
      <c r="F176" s="5"/>
      <c r="G176" s="5"/>
      <c r="H176" s="13"/>
      <c r="I176" s="50"/>
      <c r="J176" s="13"/>
      <c r="K176" s="13"/>
      <c r="L176" s="23"/>
      <c r="M176" s="23"/>
      <c r="N176" s="6"/>
      <c r="O176" s="7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0"/>
      <c r="EU176" s="30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</row>
    <row r="177" spans="2:166" s="4" customFormat="1" x14ac:dyDescent="0.25">
      <c r="B177" s="64"/>
      <c r="C177" s="64"/>
      <c r="D177" s="64"/>
      <c r="E177" s="8"/>
      <c r="F177" s="5"/>
      <c r="G177" s="5"/>
      <c r="H177" s="13"/>
      <c r="I177" s="50"/>
      <c r="J177" s="13"/>
      <c r="K177" s="13"/>
      <c r="L177" s="23"/>
      <c r="M177" s="23"/>
      <c r="N177" s="6"/>
      <c r="O177" s="7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</row>
    <row r="178" spans="2:166" s="4" customFormat="1" x14ac:dyDescent="0.25">
      <c r="B178" s="64"/>
      <c r="C178" s="64"/>
      <c r="D178" s="64"/>
      <c r="E178" s="8"/>
      <c r="F178" s="5"/>
      <c r="G178" s="5"/>
      <c r="H178" s="13"/>
      <c r="I178" s="50"/>
      <c r="J178" s="13"/>
      <c r="K178" s="13"/>
      <c r="L178" s="23"/>
      <c r="M178" s="23"/>
      <c r="N178" s="6"/>
      <c r="O178" s="7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</row>
    <row r="179" spans="2:166" s="4" customFormat="1" x14ac:dyDescent="0.25">
      <c r="B179" s="64"/>
      <c r="C179" s="64"/>
      <c r="D179" s="64"/>
      <c r="E179" s="8"/>
      <c r="F179" s="5"/>
      <c r="G179" s="5"/>
      <c r="H179" s="13"/>
      <c r="I179" s="50"/>
      <c r="J179" s="13"/>
      <c r="K179" s="13"/>
      <c r="L179" s="23"/>
      <c r="M179" s="23"/>
      <c r="N179" s="6"/>
      <c r="O179" s="7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</row>
    <row r="180" spans="2:166" s="4" customFormat="1" x14ac:dyDescent="0.25">
      <c r="B180" s="64"/>
      <c r="C180" s="64"/>
      <c r="D180" s="64"/>
      <c r="E180" s="8"/>
      <c r="F180" s="5"/>
      <c r="G180" s="5"/>
      <c r="H180" s="13"/>
      <c r="I180" s="50"/>
      <c r="J180" s="13"/>
      <c r="K180" s="13"/>
      <c r="L180" s="23"/>
      <c r="M180" s="23"/>
      <c r="N180" s="6"/>
      <c r="O180" s="7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</row>
    <row r="181" spans="2:166" s="4" customFormat="1" x14ac:dyDescent="0.25">
      <c r="B181" s="64"/>
      <c r="C181" s="64"/>
      <c r="D181" s="64"/>
      <c r="E181" s="8"/>
      <c r="F181" s="5"/>
      <c r="G181" s="5"/>
      <c r="H181" s="13"/>
      <c r="I181" s="50"/>
      <c r="J181" s="13"/>
      <c r="K181" s="13"/>
      <c r="L181" s="23"/>
      <c r="M181" s="23"/>
      <c r="N181" s="6"/>
      <c r="O181" s="7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</row>
    <row r="182" spans="2:166" s="4" customFormat="1" x14ac:dyDescent="0.25">
      <c r="B182" s="64"/>
      <c r="C182" s="64"/>
      <c r="D182" s="64"/>
      <c r="E182" s="8"/>
      <c r="F182" s="5"/>
      <c r="G182" s="5"/>
      <c r="H182" s="13"/>
      <c r="I182" s="50"/>
      <c r="J182" s="13"/>
      <c r="K182" s="13"/>
      <c r="L182" s="23"/>
      <c r="M182" s="23"/>
      <c r="N182" s="6"/>
      <c r="O182" s="7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</row>
    <row r="183" spans="2:166" s="4" customFormat="1" x14ac:dyDescent="0.25">
      <c r="B183" s="64"/>
      <c r="C183" s="64"/>
      <c r="D183" s="64"/>
      <c r="E183" s="8"/>
      <c r="F183" s="5"/>
      <c r="G183" s="5"/>
      <c r="H183" s="13"/>
      <c r="I183" s="50"/>
      <c r="J183" s="13"/>
      <c r="K183" s="13"/>
      <c r="L183" s="23"/>
      <c r="M183" s="23"/>
      <c r="N183" s="6"/>
      <c r="O183" s="7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</row>
    <row r="184" spans="2:166" s="4" customFormat="1" x14ac:dyDescent="0.25">
      <c r="B184" s="64"/>
      <c r="C184" s="64"/>
      <c r="D184" s="64"/>
      <c r="E184" s="8"/>
      <c r="F184" s="5"/>
      <c r="G184" s="5"/>
      <c r="H184" s="13"/>
      <c r="I184" s="50"/>
      <c r="J184" s="13"/>
      <c r="K184" s="13"/>
      <c r="L184" s="23"/>
      <c r="M184" s="23"/>
      <c r="N184" s="6"/>
      <c r="O184" s="7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</row>
    <row r="185" spans="2:166" s="4" customFormat="1" x14ac:dyDescent="0.25">
      <c r="B185" s="64"/>
      <c r="C185" s="64"/>
      <c r="D185" s="64"/>
      <c r="E185" s="8"/>
      <c r="F185" s="5"/>
      <c r="G185" s="5"/>
      <c r="H185" s="13"/>
      <c r="I185" s="50"/>
      <c r="J185" s="13"/>
      <c r="K185" s="13"/>
      <c r="L185" s="23"/>
      <c r="M185" s="23"/>
      <c r="N185" s="6"/>
      <c r="O185" s="7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</row>
    <row r="186" spans="2:166" s="4" customFormat="1" x14ac:dyDescent="0.25">
      <c r="B186" s="64"/>
      <c r="C186" s="64"/>
      <c r="D186" s="64"/>
      <c r="E186" s="8"/>
      <c r="F186" s="5"/>
      <c r="G186" s="5"/>
      <c r="H186" s="13"/>
      <c r="I186" s="50"/>
      <c r="J186" s="13"/>
      <c r="K186" s="13"/>
      <c r="L186" s="23"/>
      <c r="M186" s="23"/>
      <c r="N186" s="6"/>
      <c r="O186" s="7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</row>
    <row r="187" spans="2:166" s="4" customFormat="1" x14ac:dyDescent="0.25">
      <c r="B187" s="64"/>
      <c r="C187" s="64"/>
      <c r="D187" s="64"/>
      <c r="E187" s="8"/>
      <c r="F187" s="5"/>
      <c r="G187" s="5"/>
      <c r="H187" s="13"/>
      <c r="I187" s="50"/>
      <c r="J187" s="13"/>
      <c r="K187" s="13"/>
      <c r="L187" s="23"/>
      <c r="M187" s="23"/>
      <c r="N187" s="6"/>
      <c r="O187" s="7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</row>
    <row r="188" spans="2:166" s="4" customFormat="1" x14ac:dyDescent="0.25">
      <c r="B188" s="64"/>
      <c r="C188" s="64"/>
      <c r="D188" s="64"/>
      <c r="E188" s="8"/>
      <c r="F188" s="5"/>
      <c r="G188" s="5"/>
      <c r="H188" s="13"/>
      <c r="I188" s="50"/>
      <c r="J188" s="13"/>
      <c r="K188" s="13"/>
      <c r="L188" s="23"/>
      <c r="M188" s="23"/>
      <c r="N188" s="6"/>
      <c r="O188" s="7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</row>
    <row r="189" spans="2:166" s="4" customFormat="1" x14ac:dyDescent="0.25">
      <c r="B189" s="64"/>
      <c r="C189" s="64"/>
      <c r="D189" s="64"/>
      <c r="E189" s="8"/>
      <c r="F189" s="5"/>
      <c r="G189" s="5"/>
      <c r="H189" s="13"/>
      <c r="I189" s="50"/>
      <c r="J189" s="13"/>
      <c r="K189" s="13"/>
      <c r="L189" s="23"/>
      <c r="M189" s="23"/>
      <c r="N189" s="6"/>
      <c r="O189" s="7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</row>
    <row r="190" spans="2:166" s="4" customFormat="1" x14ac:dyDescent="0.25">
      <c r="B190" s="64"/>
      <c r="C190" s="64"/>
      <c r="D190" s="64"/>
      <c r="E190" s="8"/>
      <c r="F190" s="5"/>
      <c r="G190" s="5"/>
      <c r="H190" s="13"/>
      <c r="I190" s="50"/>
      <c r="J190" s="13"/>
      <c r="K190" s="13"/>
      <c r="L190" s="23"/>
      <c r="M190" s="23"/>
      <c r="N190" s="6"/>
      <c r="O190" s="7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</row>
    <row r="191" spans="2:166" s="4" customFormat="1" x14ac:dyDescent="0.25">
      <c r="B191" s="64"/>
      <c r="C191" s="64"/>
      <c r="D191" s="64"/>
      <c r="E191" s="8"/>
      <c r="F191" s="5"/>
      <c r="G191" s="5"/>
      <c r="H191" s="13"/>
      <c r="I191" s="50"/>
      <c r="J191" s="13"/>
      <c r="K191" s="13"/>
      <c r="L191" s="23"/>
      <c r="M191" s="23"/>
      <c r="N191" s="6"/>
      <c r="O191" s="7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</row>
    <row r="192" spans="2:166" s="4" customFormat="1" x14ac:dyDescent="0.25">
      <c r="B192" s="64"/>
      <c r="C192" s="64"/>
      <c r="D192" s="64"/>
      <c r="E192" s="8"/>
      <c r="F192" s="5"/>
      <c r="G192" s="5"/>
      <c r="H192" s="13"/>
      <c r="I192" s="50"/>
      <c r="J192" s="13"/>
      <c r="K192" s="13"/>
      <c r="L192" s="23"/>
      <c r="M192" s="23"/>
      <c r="N192" s="6"/>
      <c r="O192" s="7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</row>
    <row r="193" spans="2:166" s="4" customFormat="1" x14ac:dyDescent="0.25">
      <c r="B193" s="64"/>
      <c r="C193" s="64"/>
      <c r="D193" s="64"/>
      <c r="E193" s="8"/>
      <c r="F193" s="5"/>
      <c r="G193" s="5"/>
      <c r="H193" s="13"/>
      <c r="I193" s="50"/>
      <c r="J193" s="13"/>
      <c r="K193" s="13"/>
      <c r="L193" s="23"/>
      <c r="M193" s="23"/>
      <c r="N193" s="6"/>
      <c r="O193" s="7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</row>
    <row r="194" spans="2:166" s="4" customFormat="1" x14ac:dyDescent="0.25">
      <c r="B194" s="64"/>
      <c r="C194" s="64"/>
      <c r="D194" s="64"/>
      <c r="E194" s="8"/>
      <c r="F194" s="5"/>
      <c r="G194" s="5"/>
      <c r="H194" s="13"/>
      <c r="I194" s="50"/>
      <c r="J194" s="13"/>
      <c r="K194" s="13"/>
      <c r="L194" s="23"/>
      <c r="M194" s="23"/>
      <c r="N194" s="6"/>
      <c r="O194" s="7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</row>
    <row r="195" spans="2:166" s="4" customFormat="1" x14ac:dyDescent="0.25">
      <c r="B195" s="64"/>
      <c r="C195" s="64"/>
      <c r="D195" s="64"/>
      <c r="E195" s="8"/>
      <c r="F195" s="5"/>
      <c r="G195" s="5"/>
      <c r="H195" s="13"/>
      <c r="I195" s="50"/>
      <c r="J195" s="13"/>
      <c r="K195" s="13"/>
      <c r="L195" s="23"/>
      <c r="M195" s="23"/>
      <c r="N195" s="6"/>
      <c r="O195" s="7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</row>
    <row r="196" spans="2:166" s="4" customFormat="1" x14ac:dyDescent="0.25">
      <c r="B196" s="64"/>
      <c r="C196" s="64"/>
      <c r="D196" s="64"/>
      <c r="E196" s="8"/>
      <c r="F196" s="5"/>
      <c r="G196" s="5"/>
      <c r="H196" s="13"/>
      <c r="I196" s="50"/>
      <c r="J196" s="13"/>
      <c r="K196" s="13"/>
      <c r="L196" s="23"/>
      <c r="M196" s="23"/>
      <c r="N196" s="6"/>
      <c r="O196" s="7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</row>
    <row r="197" spans="2:166" s="4" customFormat="1" x14ac:dyDescent="0.25">
      <c r="B197" s="64"/>
      <c r="C197" s="64"/>
      <c r="D197" s="64"/>
      <c r="E197" s="8"/>
      <c r="F197" s="5"/>
      <c r="G197" s="5"/>
      <c r="H197" s="13"/>
      <c r="I197" s="50"/>
      <c r="J197" s="13"/>
      <c r="K197" s="13"/>
      <c r="L197" s="23"/>
      <c r="M197" s="23"/>
      <c r="N197" s="6"/>
      <c r="O197" s="7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/>
      <c r="FI197" s="30"/>
      <c r="FJ197" s="30"/>
    </row>
    <row r="198" spans="2:166" s="4" customFormat="1" x14ac:dyDescent="0.25">
      <c r="B198" s="64"/>
      <c r="C198" s="64"/>
      <c r="D198" s="64"/>
      <c r="E198" s="8"/>
      <c r="F198" s="5"/>
      <c r="G198" s="5"/>
      <c r="H198" s="13"/>
      <c r="I198" s="50"/>
      <c r="J198" s="13"/>
      <c r="K198" s="13"/>
      <c r="L198" s="23"/>
      <c r="M198" s="23"/>
      <c r="N198" s="6"/>
      <c r="O198" s="7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/>
      <c r="FI198" s="30"/>
      <c r="FJ198" s="30"/>
    </row>
    <row r="199" spans="2:166" s="4" customFormat="1" x14ac:dyDescent="0.25">
      <c r="B199" s="64"/>
      <c r="C199" s="64"/>
      <c r="D199" s="64"/>
      <c r="E199" s="8"/>
      <c r="F199" s="5"/>
      <c r="G199" s="5"/>
      <c r="H199" s="13"/>
      <c r="I199" s="50"/>
      <c r="J199" s="13"/>
      <c r="K199" s="13"/>
      <c r="L199" s="23"/>
      <c r="M199" s="23"/>
      <c r="N199" s="6"/>
      <c r="O199" s="7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/>
      <c r="FI199" s="30"/>
      <c r="FJ199" s="30"/>
    </row>
    <row r="200" spans="2:166" s="4" customFormat="1" x14ac:dyDescent="0.25">
      <c r="B200" s="64"/>
      <c r="C200" s="64"/>
      <c r="D200" s="64"/>
      <c r="E200" s="8"/>
      <c r="F200" s="5"/>
      <c r="G200" s="5"/>
      <c r="H200" s="13"/>
      <c r="I200" s="50"/>
      <c r="J200" s="13"/>
      <c r="K200" s="13"/>
      <c r="L200" s="23"/>
      <c r="M200" s="23"/>
      <c r="N200" s="6"/>
      <c r="O200" s="7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/>
      <c r="FI200" s="30"/>
      <c r="FJ200" s="30"/>
    </row>
    <row r="201" spans="2:166" s="4" customFormat="1" x14ac:dyDescent="0.25">
      <c r="B201" s="64"/>
      <c r="C201" s="64"/>
      <c r="D201" s="64"/>
      <c r="E201" s="8"/>
      <c r="F201" s="5"/>
      <c r="G201" s="5"/>
      <c r="H201" s="13"/>
      <c r="I201" s="50"/>
      <c r="J201" s="13"/>
      <c r="K201" s="13"/>
      <c r="L201" s="23"/>
      <c r="M201" s="23"/>
      <c r="N201" s="6"/>
      <c r="O201" s="7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</row>
    <row r="202" spans="2:166" s="4" customFormat="1" x14ac:dyDescent="0.25">
      <c r="B202" s="64"/>
      <c r="C202" s="64"/>
      <c r="D202" s="64"/>
      <c r="E202" s="8"/>
      <c r="F202" s="5"/>
      <c r="G202" s="5"/>
      <c r="H202" s="13"/>
      <c r="I202" s="50"/>
      <c r="J202" s="13"/>
      <c r="K202" s="13"/>
      <c r="L202" s="23"/>
      <c r="M202" s="23"/>
      <c r="N202" s="6"/>
      <c r="O202" s="7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</row>
    <row r="203" spans="2:166" s="4" customFormat="1" x14ac:dyDescent="0.25">
      <c r="B203" s="64"/>
      <c r="C203" s="64"/>
      <c r="D203" s="64"/>
      <c r="E203" s="8"/>
      <c r="F203" s="5"/>
      <c r="G203" s="5"/>
      <c r="H203" s="13"/>
      <c r="I203" s="50"/>
      <c r="J203" s="13"/>
      <c r="K203" s="13"/>
      <c r="L203" s="23"/>
      <c r="M203" s="23"/>
      <c r="N203" s="6"/>
      <c r="O203" s="7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/>
      <c r="FI203" s="30"/>
      <c r="FJ203" s="30"/>
    </row>
    <row r="204" spans="2:166" s="4" customFormat="1" x14ac:dyDescent="0.25">
      <c r="B204" s="64"/>
      <c r="C204" s="64"/>
      <c r="D204" s="64"/>
      <c r="E204" s="8"/>
      <c r="F204" s="5"/>
      <c r="G204" s="5"/>
      <c r="H204" s="13"/>
      <c r="I204" s="50"/>
      <c r="J204" s="13"/>
      <c r="K204" s="13"/>
      <c r="L204" s="23"/>
      <c r="M204" s="23"/>
      <c r="N204" s="6"/>
      <c r="O204" s="7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/>
      <c r="FI204" s="30"/>
      <c r="FJ204" s="30"/>
    </row>
    <row r="205" spans="2:166" s="4" customFormat="1" x14ac:dyDescent="0.25">
      <c r="B205" s="64"/>
      <c r="C205" s="64"/>
      <c r="D205" s="64"/>
      <c r="E205" s="8"/>
      <c r="F205" s="5"/>
      <c r="G205" s="5"/>
      <c r="H205" s="13"/>
      <c r="I205" s="50"/>
      <c r="J205" s="13"/>
      <c r="K205" s="13"/>
      <c r="L205" s="23"/>
      <c r="M205" s="23"/>
      <c r="N205" s="6"/>
      <c r="O205" s="7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</row>
    <row r="206" spans="2:166" s="4" customFormat="1" x14ac:dyDescent="0.25">
      <c r="B206" s="64"/>
      <c r="C206" s="64"/>
      <c r="D206" s="64"/>
      <c r="E206" s="8"/>
      <c r="F206" s="5"/>
      <c r="G206" s="5"/>
      <c r="H206" s="13"/>
      <c r="I206" s="50"/>
      <c r="J206" s="13"/>
      <c r="K206" s="13"/>
      <c r="L206" s="23"/>
      <c r="M206" s="23"/>
      <c r="N206" s="6"/>
      <c r="O206" s="7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/>
      <c r="FI206" s="30"/>
      <c r="FJ206" s="30"/>
    </row>
    <row r="207" spans="2:166" s="4" customFormat="1" x14ac:dyDescent="0.25">
      <c r="B207" s="64"/>
      <c r="C207" s="64"/>
      <c r="D207" s="64"/>
      <c r="E207" s="8"/>
      <c r="F207" s="5"/>
      <c r="G207" s="5"/>
      <c r="H207" s="13"/>
      <c r="I207" s="50"/>
      <c r="J207" s="13"/>
      <c r="K207" s="13"/>
      <c r="L207" s="23"/>
      <c r="M207" s="23"/>
      <c r="N207" s="6"/>
      <c r="O207" s="7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</row>
    <row r="208" spans="2:166" s="4" customFormat="1" x14ac:dyDescent="0.25">
      <c r="B208" s="64"/>
      <c r="C208" s="64"/>
      <c r="D208" s="64"/>
      <c r="E208" s="8"/>
      <c r="F208" s="5"/>
      <c r="G208" s="5"/>
      <c r="H208" s="13"/>
      <c r="I208" s="50"/>
      <c r="J208" s="13"/>
      <c r="K208" s="13"/>
      <c r="L208" s="23"/>
      <c r="M208" s="23"/>
      <c r="N208" s="6"/>
      <c r="O208" s="7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</row>
    <row r="209" spans="2:166" s="4" customFormat="1" x14ac:dyDescent="0.25">
      <c r="B209" s="64"/>
      <c r="C209" s="64"/>
      <c r="D209" s="64"/>
      <c r="E209" s="8"/>
      <c r="F209" s="5"/>
      <c r="G209" s="5"/>
      <c r="H209" s="13"/>
      <c r="I209" s="50"/>
      <c r="J209" s="13"/>
      <c r="K209" s="13"/>
      <c r="L209" s="23"/>
      <c r="M209" s="23"/>
      <c r="N209" s="6"/>
      <c r="O209" s="7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</row>
    <row r="210" spans="2:166" s="4" customFormat="1" x14ac:dyDescent="0.25">
      <c r="B210" s="64"/>
      <c r="C210" s="64"/>
      <c r="D210" s="64"/>
      <c r="E210" s="8"/>
      <c r="F210" s="5"/>
      <c r="G210" s="5"/>
      <c r="H210" s="13"/>
      <c r="I210" s="50"/>
      <c r="J210" s="13"/>
      <c r="K210" s="13"/>
      <c r="L210" s="23"/>
      <c r="M210" s="23"/>
      <c r="N210" s="6"/>
      <c r="O210" s="7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/>
      <c r="FI210" s="30"/>
      <c r="FJ210" s="30"/>
    </row>
    <row r="211" spans="2:166" s="4" customFormat="1" x14ac:dyDescent="0.25">
      <c r="B211" s="64"/>
      <c r="C211" s="64"/>
      <c r="D211" s="64"/>
      <c r="E211" s="8"/>
      <c r="F211" s="5"/>
      <c r="G211" s="5"/>
      <c r="H211" s="13"/>
      <c r="I211" s="50"/>
      <c r="J211" s="13"/>
      <c r="K211" s="13"/>
      <c r="L211" s="23"/>
      <c r="M211" s="23"/>
      <c r="N211" s="6"/>
      <c r="O211" s="7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</row>
    <row r="212" spans="2:166" s="4" customFormat="1" x14ac:dyDescent="0.25">
      <c r="B212" s="64"/>
      <c r="C212" s="64"/>
      <c r="D212" s="64"/>
      <c r="E212" s="8"/>
      <c r="F212" s="5"/>
      <c r="G212" s="5"/>
      <c r="H212" s="13"/>
      <c r="I212" s="50"/>
      <c r="J212" s="13"/>
      <c r="K212" s="13"/>
      <c r="L212" s="23"/>
      <c r="M212" s="23"/>
      <c r="N212" s="6"/>
      <c r="O212" s="7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</row>
    <row r="213" spans="2:166" s="4" customFormat="1" x14ac:dyDescent="0.25">
      <c r="B213" s="64"/>
      <c r="C213" s="64"/>
      <c r="D213" s="64"/>
      <c r="E213" s="8"/>
      <c r="F213" s="5"/>
      <c r="G213" s="5"/>
      <c r="H213" s="13"/>
      <c r="I213" s="50"/>
      <c r="J213" s="13"/>
      <c r="K213" s="13"/>
      <c r="L213" s="23"/>
      <c r="M213" s="23"/>
      <c r="N213" s="6"/>
      <c r="O213" s="7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</row>
    <row r="214" spans="2:166" s="4" customFormat="1" x14ac:dyDescent="0.25">
      <c r="B214" s="64"/>
      <c r="C214" s="64"/>
      <c r="D214" s="64"/>
      <c r="E214" s="8"/>
      <c r="F214" s="5"/>
      <c r="G214" s="5"/>
      <c r="H214" s="13"/>
      <c r="I214" s="50"/>
      <c r="J214" s="13"/>
      <c r="K214" s="13"/>
      <c r="L214" s="23"/>
      <c r="M214" s="23"/>
      <c r="N214" s="6"/>
      <c r="O214" s="7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/>
      <c r="FI214" s="30"/>
      <c r="FJ214" s="30"/>
    </row>
    <row r="215" spans="2:166" s="4" customFormat="1" x14ac:dyDescent="0.25">
      <c r="B215" s="64"/>
      <c r="C215" s="64"/>
      <c r="D215" s="64"/>
      <c r="E215" s="8"/>
      <c r="F215" s="5"/>
      <c r="G215" s="5"/>
      <c r="H215" s="13"/>
      <c r="I215" s="50"/>
      <c r="J215" s="13"/>
      <c r="K215" s="13"/>
      <c r="L215" s="23"/>
      <c r="M215" s="23"/>
      <c r="N215" s="6"/>
      <c r="O215" s="7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  <c r="FE215" s="30"/>
      <c r="FF215" s="30"/>
      <c r="FG215" s="30"/>
      <c r="FH215" s="30"/>
      <c r="FI215" s="30"/>
      <c r="FJ215" s="30"/>
    </row>
    <row r="216" spans="2:166" s="4" customFormat="1" x14ac:dyDescent="0.25">
      <c r="B216" s="64"/>
      <c r="C216" s="64"/>
      <c r="D216" s="64"/>
      <c r="E216" s="8"/>
      <c r="F216" s="5"/>
      <c r="G216" s="5"/>
      <c r="H216" s="13"/>
      <c r="I216" s="50"/>
      <c r="J216" s="13"/>
      <c r="K216" s="13"/>
      <c r="L216" s="23"/>
      <c r="M216" s="23"/>
      <c r="N216" s="6"/>
      <c r="O216" s="7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  <c r="FE216" s="30"/>
      <c r="FF216" s="30"/>
      <c r="FG216" s="30"/>
      <c r="FH216" s="30"/>
      <c r="FI216" s="30"/>
      <c r="FJ216" s="30"/>
    </row>
    <row r="217" spans="2:166" s="4" customFormat="1" x14ac:dyDescent="0.25">
      <c r="B217" s="64"/>
      <c r="C217" s="64"/>
      <c r="D217" s="64"/>
      <c r="E217" s="8"/>
      <c r="F217" s="5"/>
      <c r="G217" s="5"/>
      <c r="H217" s="13"/>
      <c r="I217" s="50"/>
      <c r="J217" s="13"/>
      <c r="K217" s="13"/>
      <c r="L217" s="23"/>
      <c r="M217" s="23"/>
      <c r="N217" s="6"/>
      <c r="O217" s="7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0"/>
      <c r="EU217" s="30"/>
      <c r="EV217" s="30"/>
      <c r="EW217" s="30"/>
      <c r="EX217" s="30"/>
      <c r="EY217" s="30"/>
      <c r="EZ217" s="30"/>
      <c r="FA217" s="30"/>
      <c r="FB217" s="30"/>
      <c r="FC217" s="30"/>
      <c r="FD217" s="30"/>
      <c r="FE217" s="30"/>
      <c r="FF217" s="30"/>
      <c r="FG217" s="30"/>
      <c r="FH217" s="30"/>
      <c r="FI217" s="30"/>
      <c r="FJ217" s="30"/>
    </row>
    <row r="218" spans="2:166" s="4" customFormat="1" x14ac:dyDescent="0.25">
      <c r="B218" s="64"/>
      <c r="C218" s="64"/>
      <c r="D218" s="64"/>
      <c r="E218" s="8"/>
      <c r="F218" s="5"/>
      <c r="G218" s="5"/>
      <c r="H218" s="13"/>
      <c r="I218" s="50"/>
      <c r="J218" s="13"/>
      <c r="K218" s="13"/>
      <c r="L218" s="23"/>
      <c r="M218" s="23"/>
      <c r="N218" s="6"/>
      <c r="O218" s="7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</row>
    <row r="219" spans="2:166" s="4" customFormat="1" x14ac:dyDescent="0.25">
      <c r="B219" s="64"/>
      <c r="C219" s="64"/>
      <c r="D219" s="64"/>
      <c r="E219" s="8"/>
      <c r="F219" s="5"/>
      <c r="G219" s="5"/>
      <c r="H219" s="13"/>
      <c r="I219" s="50"/>
      <c r="J219" s="13"/>
      <c r="K219" s="13"/>
      <c r="L219" s="23"/>
      <c r="M219" s="23"/>
      <c r="N219" s="6"/>
      <c r="O219" s="7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0"/>
      <c r="EU219" s="30"/>
      <c r="EV219" s="30"/>
      <c r="EW219" s="30"/>
      <c r="EX219" s="30"/>
      <c r="EY219" s="30"/>
      <c r="EZ219" s="30"/>
      <c r="FA219" s="30"/>
      <c r="FB219" s="30"/>
      <c r="FC219" s="30"/>
      <c r="FD219" s="30"/>
      <c r="FE219" s="30"/>
      <c r="FF219" s="30"/>
      <c r="FG219" s="30"/>
      <c r="FH219" s="30"/>
      <c r="FI219" s="30"/>
      <c r="FJ219" s="30"/>
    </row>
    <row r="220" spans="2:166" s="4" customFormat="1" x14ac:dyDescent="0.25">
      <c r="B220" s="64"/>
      <c r="C220" s="64"/>
      <c r="D220" s="64"/>
      <c r="E220" s="8"/>
      <c r="F220" s="5"/>
      <c r="G220" s="5"/>
      <c r="H220" s="13"/>
      <c r="I220" s="50"/>
      <c r="J220" s="13"/>
      <c r="K220" s="13"/>
      <c r="L220" s="23"/>
      <c r="M220" s="23"/>
      <c r="N220" s="6"/>
      <c r="O220" s="7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</row>
    <row r="221" spans="2:166" s="4" customFormat="1" x14ac:dyDescent="0.25">
      <c r="B221" s="64"/>
      <c r="C221" s="64"/>
      <c r="D221" s="64"/>
      <c r="E221" s="8"/>
      <c r="F221" s="5"/>
      <c r="G221" s="5"/>
      <c r="H221" s="13"/>
      <c r="I221" s="50"/>
      <c r="J221" s="13"/>
      <c r="K221" s="13"/>
      <c r="L221" s="23"/>
      <c r="M221" s="23"/>
      <c r="N221" s="6"/>
      <c r="O221" s="7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</row>
    <row r="222" spans="2:166" s="4" customFormat="1" x14ac:dyDescent="0.25">
      <c r="B222" s="64"/>
      <c r="C222" s="64"/>
      <c r="D222" s="64"/>
      <c r="E222" s="8"/>
      <c r="F222" s="5"/>
      <c r="G222" s="5"/>
      <c r="H222" s="13"/>
      <c r="I222" s="50"/>
      <c r="J222" s="13"/>
      <c r="K222" s="13"/>
      <c r="L222" s="23"/>
      <c r="M222" s="23"/>
      <c r="N222" s="6"/>
      <c r="O222" s="7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0"/>
      <c r="EU222" s="30"/>
      <c r="EV222" s="30"/>
      <c r="EW222" s="30"/>
      <c r="EX222" s="30"/>
      <c r="EY222" s="30"/>
      <c r="EZ222" s="30"/>
      <c r="FA222" s="30"/>
      <c r="FB222" s="30"/>
      <c r="FC222" s="30"/>
      <c r="FD222" s="30"/>
      <c r="FE222" s="30"/>
      <c r="FF222" s="30"/>
      <c r="FG222" s="30"/>
      <c r="FH222" s="30"/>
      <c r="FI222" s="30"/>
      <c r="FJ222" s="30"/>
    </row>
    <row r="223" spans="2:166" s="4" customFormat="1" x14ac:dyDescent="0.25">
      <c r="B223" s="64"/>
      <c r="C223" s="64"/>
      <c r="D223" s="64"/>
      <c r="E223" s="8"/>
      <c r="F223" s="5"/>
      <c r="G223" s="5"/>
      <c r="H223" s="13"/>
      <c r="I223" s="50"/>
      <c r="J223" s="13"/>
      <c r="K223" s="13"/>
      <c r="L223" s="23"/>
      <c r="M223" s="23"/>
      <c r="N223" s="6"/>
      <c r="O223" s="7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  <c r="FE223" s="30"/>
      <c r="FF223" s="30"/>
      <c r="FG223" s="30"/>
      <c r="FH223" s="30"/>
      <c r="FI223" s="30"/>
      <c r="FJ223" s="30"/>
    </row>
    <row r="224" spans="2:166" s="4" customFormat="1" x14ac:dyDescent="0.25">
      <c r="B224" s="64"/>
      <c r="C224" s="64"/>
      <c r="D224" s="64"/>
      <c r="E224" s="8"/>
      <c r="F224" s="5"/>
      <c r="G224" s="5"/>
      <c r="H224" s="13"/>
      <c r="I224" s="50"/>
      <c r="J224" s="13"/>
      <c r="K224" s="13"/>
      <c r="L224" s="23"/>
      <c r="M224" s="23"/>
      <c r="N224" s="6"/>
      <c r="O224" s="7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0"/>
      <c r="EU224" s="30"/>
      <c r="EV224" s="30"/>
      <c r="EW224" s="30"/>
      <c r="EX224" s="30"/>
      <c r="EY224" s="30"/>
      <c r="EZ224" s="30"/>
      <c r="FA224" s="30"/>
      <c r="FB224" s="30"/>
      <c r="FC224" s="30"/>
      <c r="FD224" s="30"/>
      <c r="FE224" s="30"/>
      <c r="FF224" s="30"/>
      <c r="FG224" s="30"/>
      <c r="FH224" s="30"/>
      <c r="FI224" s="30"/>
      <c r="FJ224" s="30"/>
    </row>
    <row r="225" spans="2:166" s="4" customFormat="1" x14ac:dyDescent="0.25">
      <c r="B225" s="64"/>
      <c r="C225" s="64"/>
      <c r="D225" s="64"/>
      <c r="E225" s="8"/>
      <c r="F225" s="5"/>
      <c r="G225" s="5"/>
      <c r="H225" s="13"/>
      <c r="I225" s="50"/>
      <c r="J225" s="13"/>
      <c r="K225" s="13"/>
      <c r="L225" s="23"/>
      <c r="M225" s="23"/>
      <c r="N225" s="6"/>
      <c r="O225" s="7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0"/>
      <c r="EU225" s="30"/>
      <c r="EV225" s="30"/>
      <c r="EW225" s="30"/>
      <c r="EX225" s="30"/>
      <c r="EY225" s="30"/>
      <c r="EZ225" s="30"/>
      <c r="FA225" s="30"/>
      <c r="FB225" s="30"/>
      <c r="FC225" s="30"/>
      <c r="FD225" s="30"/>
      <c r="FE225" s="30"/>
      <c r="FF225" s="30"/>
      <c r="FG225" s="30"/>
      <c r="FH225" s="30"/>
      <c r="FI225" s="30"/>
      <c r="FJ225" s="30"/>
    </row>
    <row r="226" spans="2:166" s="4" customFormat="1" x14ac:dyDescent="0.25">
      <c r="B226" s="64"/>
      <c r="C226" s="64"/>
      <c r="D226" s="64"/>
      <c r="E226" s="8"/>
      <c r="F226" s="5"/>
      <c r="G226" s="5"/>
      <c r="H226" s="13"/>
      <c r="I226" s="50"/>
      <c r="J226" s="13"/>
      <c r="K226" s="13"/>
      <c r="L226" s="23"/>
      <c r="M226" s="23"/>
      <c r="N226" s="6"/>
      <c r="O226" s="7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  <c r="EZ226" s="30"/>
      <c r="FA226" s="30"/>
      <c r="FB226" s="30"/>
      <c r="FC226" s="30"/>
      <c r="FD226" s="30"/>
      <c r="FE226" s="30"/>
      <c r="FF226" s="30"/>
      <c r="FG226" s="30"/>
      <c r="FH226" s="30"/>
      <c r="FI226" s="30"/>
      <c r="FJ226" s="30"/>
    </row>
    <row r="227" spans="2:166" s="4" customFormat="1" x14ac:dyDescent="0.25">
      <c r="B227" s="64"/>
      <c r="C227" s="64"/>
      <c r="D227" s="64"/>
      <c r="E227" s="8"/>
      <c r="F227" s="5"/>
      <c r="G227" s="5"/>
      <c r="H227" s="13"/>
      <c r="I227" s="50"/>
      <c r="J227" s="13"/>
      <c r="K227" s="13"/>
      <c r="L227" s="23"/>
      <c r="M227" s="23"/>
      <c r="N227" s="6"/>
      <c r="O227" s="7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  <c r="FE227" s="30"/>
      <c r="FF227" s="30"/>
      <c r="FG227" s="30"/>
      <c r="FH227" s="30"/>
      <c r="FI227" s="30"/>
      <c r="FJ227" s="30"/>
    </row>
    <row r="228" spans="2:166" s="4" customFormat="1" x14ac:dyDescent="0.25">
      <c r="B228" s="64"/>
      <c r="C228" s="64"/>
      <c r="D228" s="64"/>
      <c r="E228" s="8"/>
      <c r="F228" s="5"/>
      <c r="G228" s="5"/>
      <c r="H228" s="13"/>
      <c r="I228" s="50"/>
      <c r="J228" s="13"/>
      <c r="K228" s="13"/>
      <c r="L228" s="23"/>
      <c r="M228" s="23"/>
      <c r="N228" s="6"/>
      <c r="O228" s="7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  <c r="FE228" s="30"/>
      <c r="FF228" s="30"/>
      <c r="FG228" s="30"/>
      <c r="FH228" s="30"/>
      <c r="FI228" s="30"/>
      <c r="FJ228" s="30"/>
    </row>
    <row r="229" spans="2:166" s="4" customFormat="1" x14ac:dyDescent="0.25">
      <c r="B229" s="64"/>
      <c r="C229" s="64"/>
      <c r="D229" s="64"/>
      <c r="E229" s="8"/>
      <c r="F229" s="5"/>
      <c r="G229" s="5"/>
      <c r="H229" s="13"/>
      <c r="I229" s="50"/>
      <c r="J229" s="13"/>
      <c r="K229" s="13"/>
      <c r="L229" s="23"/>
      <c r="M229" s="23"/>
      <c r="N229" s="6"/>
      <c r="O229" s="7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0"/>
      <c r="EU229" s="30"/>
      <c r="EV229" s="30"/>
      <c r="EW229" s="30"/>
      <c r="EX229" s="30"/>
      <c r="EY229" s="30"/>
      <c r="EZ229" s="30"/>
      <c r="FA229" s="30"/>
      <c r="FB229" s="30"/>
      <c r="FC229" s="30"/>
      <c r="FD229" s="30"/>
      <c r="FE229" s="30"/>
      <c r="FF229" s="30"/>
      <c r="FG229" s="30"/>
      <c r="FH229" s="30"/>
      <c r="FI229" s="30"/>
      <c r="FJ229" s="30"/>
    </row>
    <row r="230" spans="2:166" s="4" customFormat="1" x14ac:dyDescent="0.25">
      <c r="B230" s="64"/>
      <c r="C230" s="64"/>
      <c r="D230" s="64"/>
      <c r="E230" s="8"/>
      <c r="F230" s="5"/>
      <c r="G230" s="5"/>
      <c r="H230" s="13"/>
      <c r="I230" s="50"/>
      <c r="J230" s="13"/>
      <c r="K230" s="13"/>
      <c r="L230" s="23"/>
      <c r="M230" s="23"/>
      <c r="N230" s="6"/>
      <c r="O230" s="7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0"/>
      <c r="EU230" s="30"/>
      <c r="EV230" s="30"/>
      <c r="EW230" s="30"/>
      <c r="EX230" s="30"/>
      <c r="EY230" s="30"/>
      <c r="EZ230" s="30"/>
      <c r="FA230" s="30"/>
      <c r="FB230" s="30"/>
      <c r="FC230" s="30"/>
      <c r="FD230" s="30"/>
      <c r="FE230" s="30"/>
      <c r="FF230" s="30"/>
      <c r="FG230" s="30"/>
      <c r="FH230" s="30"/>
      <c r="FI230" s="30"/>
      <c r="FJ230" s="30"/>
    </row>
    <row r="231" spans="2:166" s="4" customFormat="1" x14ac:dyDescent="0.25">
      <c r="B231" s="64"/>
      <c r="C231" s="64"/>
      <c r="D231" s="64"/>
      <c r="E231" s="8"/>
      <c r="F231" s="5"/>
      <c r="G231" s="5"/>
      <c r="H231" s="13"/>
      <c r="I231" s="50"/>
      <c r="J231" s="13"/>
      <c r="K231" s="13"/>
      <c r="L231" s="23"/>
      <c r="M231" s="23"/>
      <c r="N231" s="6"/>
      <c r="O231" s="7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</row>
    <row r="232" spans="2:166" s="4" customFormat="1" x14ac:dyDescent="0.25">
      <c r="B232" s="64"/>
      <c r="C232" s="64"/>
      <c r="D232" s="64"/>
      <c r="E232" s="8"/>
      <c r="F232" s="5"/>
      <c r="G232" s="5"/>
      <c r="H232" s="13"/>
      <c r="I232" s="50"/>
      <c r="J232" s="13"/>
      <c r="K232" s="13"/>
      <c r="L232" s="23"/>
      <c r="M232" s="23"/>
      <c r="N232" s="6"/>
      <c r="O232" s="7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0"/>
      <c r="EU232" s="30"/>
      <c r="EV232" s="30"/>
      <c r="EW232" s="30"/>
      <c r="EX232" s="30"/>
      <c r="EY232" s="30"/>
      <c r="EZ232" s="30"/>
      <c r="FA232" s="30"/>
      <c r="FB232" s="30"/>
      <c r="FC232" s="30"/>
      <c r="FD232" s="30"/>
      <c r="FE232" s="30"/>
      <c r="FF232" s="30"/>
      <c r="FG232" s="30"/>
      <c r="FH232" s="30"/>
      <c r="FI232" s="30"/>
      <c r="FJ232" s="30"/>
    </row>
    <row r="233" spans="2:166" s="4" customFormat="1" x14ac:dyDescent="0.25">
      <c r="B233" s="64"/>
      <c r="C233" s="64"/>
      <c r="D233" s="64"/>
      <c r="E233" s="8"/>
      <c r="F233" s="5"/>
      <c r="G233" s="5"/>
      <c r="H233" s="13"/>
      <c r="I233" s="50"/>
      <c r="J233" s="13"/>
      <c r="K233" s="13"/>
      <c r="L233" s="23"/>
      <c r="M233" s="23"/>
      <c r="N233" s="6"/>
      <c r="O233" s="7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  <c r="FE233" s="30"/>
      <c r="FF233" s="30"/>
      <c r="FG233" s="30"/>
      <c r="FH233" s="30"/>
      <c r="FI233" s="30"/>
      <c r="FJ233" s="30"/>
    </row>
    <row r="234" spans="2:166" s="4" customFormat="1" x14ac:dyDescent="0.25">
      <c r="B234" s="64"/>
      <c r="C234" s="64"/>
      <c r="D234" s="64"/>
      <c r="E234" s="8"/>
      <c r="F234" s="5"/>
      <c r="G234" s="5"/>
      <c r="H234" s="13"/>
      <c r="I234" s="50"/>
      <c r="J234" s="13"/>
      <c r="K234" s="13"/>
      <c r="L234" s="23"/>
      <c r="M234" s="23"/>
      <c r="N234" s="6"/>
      <c r="O234" s="7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  <c r="FE234" s="30"/>
      <c r="FF234" s="30"/>
      <c r="FG234" s="30"/>
      <c r="FH234" s="30"/>
      <c r="FI234" s="30"/>
      <c r="FJ234" s="30"/>
    </row>
    <row r="235" spans="2:166" s="4" customFormat="1" x14ac:dyDescent="0.25">
      <c r="B235" s="64"/>
      <c r="C235" s="64"/>
      <c r="D235" s="64"/>
      <c r="E235" s="8"/>
      <c r="F235" s="5"/>
      <c r="G235" s="5"/>
      <c r="H235" s="13"/>
      <c r="I235" s="50"/>
      <c r="J235" s="13"/>
      <c r="K235" s="13"/>
      <c r="L235" s="23"/>
      <c r="M235" s="23"/>
      <c r="N235" s="6"/>
      <c r="O235" s="7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0"/>
      <c r="EU235" s="30"/>
      <c r="EV235" s="30"/>
      <c r="EW235" s="30"/>
      <c r="EX235" s="30"/>
      <c r="EY235" s="30"/>
      <c r="EZ235" s="30"/>
      <c r="FA235" s="30"/>
      <c r="FB235" s="30"/>
      <c r="FC235" s="30"/>
      <c r="FD235" s="30"/>
      <c r="FE235" s="30"/>
      <c r="FF235" s="30"/>
      <c r="FG235" s="30"/>
      <c r="FH235" s="30"/>
      <c r="FI235" s="30"/>
      <c r="FJ235" s="30"/>
    </row>
    <row r="236" spans="2:166" s="4" customFormat="1" x14ac:dyDescent="0.25">
      <c r="B236" s="64"/>
      <c r="C236" s="64"/>
      <c r="D236" s="64"/>
      <c r="E236" s="8"/>
      <c r="F236" s="5"/>
      <c r="G236" s="5"/>
      <c r="H236" s="13"/>
      <c r="I236" s="50"/>
      <c r="J236" s="13"/>
      <c r="K236" s="13"/>
      <c r="L236" s="23"/>
      <c r="M236" s="23"/>
      <c r="N236" s="6"/>
      <c r="O236" s="7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0"/>
      <c r="EU236" s="30"/>
      <c r="EV236" s="30"/>
      <c r="EW236" s="30"/>
      <c r="EX236" s="30"/>
      <c r="EY236" s="30"/>
      <c r="EZ236" s="30"/>
      <c r="FA236" s="30"/>
      <c r="FB236" s="30"/>
      <c r="FC236" s="30"/>
      <c r="FD236" s="30"/>
      <c r="FE236" s="30"/>
      <c r="FF236" s="30"/>
      <c r="FG236" s="30"/>
      <c r="FH236" s="30"/>
      <c r="FI236" s="30"/>
      <c r="FJ236" s="30"/>
    </row>
    <row r="237" spans="2:166" s="4" customFormat="1" x14ac:dyDescent="0.25">
      <c r="B237" s="64"/>
      <c r="C237" s="64"/>
      <c r="D237" s="64"/>
      <c r="E237" s="8"/>
      <c r="F237" s="5"/>
      <c r="G237" s="5"/>
      <c r="H237" s="13"/>
      <c r="I237" s="50"/>
      <c r="J237" s="13"/>
      <c r="K237" s="13"/>
      <c r="L237" s="23"/>
      <c r="M237" s="23"/>
      <c r="N237" s="6"/>
      <c r="O237" s="7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0"/>
      <c r="EU237" s="30"/>
      <c r="EV237" s="30"/>
      <c r="EW237" s="30"/>
      <c r="EX237" s="30"/>
      <c r="EY237" s="30"/>
      <c r="EZ237" s="30"/>
      <c r="FA237" s="30"/>
      <c r="FB237" s="30"/>
      <c r="FC237" s="30"/>
      <c r="FD237" s="30"/>
      <c r="FE237" s="30"/>
      <c r="FF237" s="30"/>
      <c r="FG237" s="30"/>
      <c r="FH237" s="30"/>
      <c r="FI237" s="30"/>
      <c r="FJ237" s="30"/>
    </row>
    <row r="238" spans="2:166" s="4" customFormat="1" x14ac:dyDescent="0.25">
      <c r="B238" s="64"/>
      <c r="C238" s="64"/>
      <c r="D238" s="64"/>
      <c r="E238" s="8"/>
      <c r="F238" s="5"/>
      <c r="G238" s="5"/>
      <c r="H238" s="13"/>
      <c r="I238" s="50"/>
      <c r="J238" s="13"/>
      <c r="K238" s="13"/>
      <c r="L238" s="23"/>
      <c r="M238" s="23"/>
      <c r="N238" s="6"/>
      <c r="O238" s="7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0"/>
      <c r="EU238" s="30"/>
      <c r="EV238" s="30"/>
      <c r="EW238" s="30"/>
      <c r="EX238" s="30"/>
      <c r="EY238" s="30"/>
      <c r="EZ238" s="30"/>
      <c r="FA238" s="30"/>
      <c r="FB238" s="30"/>
      <c r="FC238" s="30"/>
      <c r="FD238" s="30"/>
      <c r="FE238" s="30"/>
      <c r="FF238" s="30"/>
      <c r="FG238" s="30"/>
      <c r="FH238" s="30"/>
      <c r="FI238" s="30"/>
      <c r="FJ238" s="30"/>
    </row>
    <row r="239" spans="2:166" s="4" customFormat="1" x14ac:dyDescent="0.25">
      <c r="B239" s="64"/>
      <c r="C239" s="64"/>
      <c r="D239" s="64"/>
      <c r="E239" s="8"/>
      <c r="F239" s="5"/>
      <c r="G239" s="5"/>
      <c r="H239" s="13"/>
      <c r="I239" s="50"/>
      <c r="J239" s="13"/>
      <c r="K239" s="13"/>
      <c r="L239" s="23"/>
      <c r="M239" s="23"/>
      <c r="N239" s="6"/>
      <c r="O239" s="7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0"/>
      <c r="EU239" s="30"/>
      <c r="EV239" s="30"/>
      <c r="EW239" s="30"/>
      <c r="EX239" s="30"/>
      <c r="EY239" s="30"/>
      <c r="EZ239" s="30"/>
      <c r="FA239" s="30"/>
      <c r="FB239" s="30"/>
      <c r="FC239" s="30"/>
      <c r="FD239" s="30"/>
      <c r="FE239" s="30"/>
      <c r="FF239" s="30"/>
      <c r="FG239" s="30"/>
      <c r="FH239" s="30"/>
      <c r="FI239" s="30"/>
      <c r="FJ239" s="30"/>
    </row>
    <row r="240" spans="2:166" s="4" customFormat="1" x14ac:dyDescent="0.25">
      <c r="B240" s="64"/>
      <c r="C240" s="64"/>
      <c r="D240" s="64"/>
      <c r="E240" s="8"/>
      <c r="F240" s="5"/>
      <c r="G240" s="5"/>
      <c r="H240" s="13"/>
      <c r="I240" s="50"/>
      <c r="J240" s="13"/>
      <c r="K240" s="13"/>
      <c r="L240" s="23"/>
      <c r="M240" s="23"/>
      <c r="N240" s="6"/>
      <c r="O240" s="7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30"/>
      <c r="EZ240" s="30"/>
      <c r="FA240" s="30"/>
      <c r="FB240" s="30"/>
      <c r="FC240" s="30"/>
      <c r="FD240" s="30"/>
      <c r="FE240" s="30"/>
      <c r="FF240" s="30"/>
      <c r="FG240" s="30"/>
      <c r="FH240" s="30"/>
      <c r="FI240" s="30"/>
      <c r="FJ240" s="30"/>
    </row>
    <row r="241" spans="2:166" s="4" customFormat="1" x14ac:dyDescent="0.25">
      <c r="B241" s="64"/>
      <c r="C241" s="64"/>
      <c r="D241" s="64"/>
      <c r="E241" s="8"/>
      <c r="F241" s="5"/>
      <c r="G241" s="5"/>
      <c r="H241" s="13"/>
      <c r="I241" s="50"/>
      <c r="J241" s="13"/>
      <c r="K241" s="13"/>
      <c r="L241" s="23"/>
      <c r="M241" s="23"/>
      <c r="N241" s="6"/>
      <c r="O241" s="7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0"/>
      <c r="EU241" s="30"/>
      <c r="EV241" s="30"/>
      <c r="EW241" s="30"/>
      <c r="EX241" s="30"/>
      <c r="EY241" s="30"/>
      <c r="EZ241" s="30"/>
      <c r="FA241" s="30"/>
      <c r="FB241" s="30"/>
      <c r="FC241" s="30"/>
      <c r="FD241" s="30"/>
      <c r="FE241" s="30"/>
      <c r="FF241" s="30"/>
      <c r="FG241" s="30"/>
      <c r="FH241" s="30"/>
      <c r="FI241" s="30"/>
      <c r="FJ241" s="30"/>
    </row>
    <row r="242" spans="2:166" s="4" customFormat="1" x14ac:dyDescent="0.25">
      <c r="B242" s="64"/>
      <c r="C242" s="64"/>
      <c r="D242" s="64"/>
      <c r="E242" s="8"/>
      <c r="F242" s="5"/>
      <c r="G242" s="5"/>
      <c r="H242" s="13"/>
      <c r="I242" s="50"/>
      <c r="J242" s="13"/>
      <c r="K242" s="13"/>
      <c r="L242" s="23"/>
      <c r="M242" s="23"/>
      <c r="N242" s="6"/>
      <c r="O242" s="7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0"/>
      <c r="EU242" s="30"/>
      <c r="EV242" s="30"/>
      <c r="EW242" s="30"/>
      <c r="EX242" s="30"/>
      <c r="EY242" s="30"/>
      <c r="EZ242" s="30"/>
      <c r="FA242" s="30"/>
      <c r="FB242" s="30"/>
      <c r="FC242" s="30"/>
      <c r="FD242" s="30"/>
      <c r="FE242" s="30"/>
      <c r="FF242" s="30"/>
      <c r="FG242" s="30"/>
      <c r="FH242" s="30"/>
      <c r="FI242" s="30"/>
      <c r="FJ242" s="30"/>
    </row>
    <row r="243" spans="2:166" s="4" customFormat="1" x14ac:dyDescent="0.25">
      <c r="B243" s="64"/>
      <c r="C243" s="64"/>
      <c r="D243" s="64"/>
      <c r="E243" s="8"/>
      <c r="F243" s="5"/>
      <c r="G243" s="5"/>
      <c r="H243" s="13"/>
      <c r="I243" s="50"/>
      <c r="J243" s="13"/>
      <c r="K243" s="13"/>
      <c r="L243" s="23"/>
      <c r="M243" s="23"/>
      <c r="N243" s="6"/>
      <c r="O243" s="7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0"/>
      <c r="EU243" s="30"/>
      <c r="EV243" s="30"/>
      <c r="EW243" s="30"/>
      <c r="EX243" s="30"/>
      <c r="EY243" s="30"/>
      <c r="EZ243" s="30"/>
      <c r="FA243" s="30"/>
      <c r="FB243" s="30"/>
      <c r="FC243" s="30"/>
      <c r="FD243" s="30"/>
      <c r="FE243" s="30"/>
      <c r="FF243" s="30"/>
      <c r="FG243" s="30"/>
      <c r="FH243" s="30"/>
      <c r="FI243" s="30"/>
      <c r="FJ243" s="30"/>
    </row>
    <row r="244" spans="2:166" s="4" customFormat="1" x14ac:dyDescent="0.25">
      <c r="B244" s="64"/>
      <c r="C244" s="64"/>
      <c r="D244" s="64"/>
      <c r="E244" s="8"/>
      <c r="F244" s="5"/>
      <c r="G244" s="5"/>
      <c r="H244" s="13"/>
      <c r="I244" s="50"/>
      <c r="J244" s="13"/>
      <c r="K244" s="13"/>
      <c r="L244" s="23"/>
      <c r="M244" s="23"/>
      <c r="N244" s="6"/>
      <c r="O244" s="7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  <c r="EZ244" s="30"/>
      <c r="FA244" s="30"/>
      <c r="FB244" s="30"/>
      <c r="FC244" s="30"/>
      <c r="FD244" s="30"/>
      <c r="FE244" s="30"/>
      <c r="FF244" s="30"/>
      <c r="FG244" s="30"/>
      <c r="FH244" s="30"/>
      <c r="FI244" s="30"/>
      <c r="FJ244" s="30"/>
    </row>
    <row r="245" spans="2:166" s="4" customFormat="1" x14ac:dyDescent="0.25">
      <c r="B245" s="64"/>
      <c r="C245" s="64"/>
      <c r="D245" s="64"/>
      <c r="E245" s="8"/>
      <c r="F245" s="5"/>
      <c r="G245" s="5"/>
      <c r="H245" s="13"/>
      <c r="I245" s="50"/>
      <c r="J245" s="13"/>
      <c r="K245" s="13"/>
      <c r="L245" s="23"/>
      <c r="M245" s="23"/>
      <c r="N245" s="6"/>
      <c r="O245" s="7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0"/>
      <c r="EU245" s="30"/>
      <c r="EV245" s="30"/>
      <c r="EW245" s="30"/>
      <c r="EX245" s="30"/>
      <c r="EY245" s="30"/>
      <c r="EZ245" s="30"/>
      <c r="FA245" s="30"/>
      <c r="FB245" s="30"/>
      <c r="FC245" s="30"/>
      <c r="FD245" s="30"/>
      <c r="FE245" s="30"/>
      <c r="FF245" s="30"/>
      <c r="FG245" s="30"/>
      <c r="FH245" s="30"/>
      <c r="FI245" s="30"/>
      <c r="FJ245" s="30"/>
    </row>
    <row r="246" spans="2:166" s="4" customFormat="1" x14ac:dyDescent="0.25">
      <c r="B246" s="64"/>
      <c r="C246" s="64"/>
      <c r="D246" s="64"/>
      <c r="E246" s="8"/>
      <c r="F246" s="5"/>
      <c r="G246" s="5"/>
      <c r="H246" s="13"/>
      <c r="I246" s="50"/>
      <c r="J246" s="13"/>
      <c r="K246" s="13"/>
      <c r="L246" s="23"/>
      <c r="M246" s="23"/>
      <c r="N246" s="6"/>
      <c r="O246" s="7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</row>
    <row r="247" spans="2:166" s="4" customFormat="1" x14ac:dyDescent="0.25">
      <c r="B247" s="64"/>
      <c r="C247" s="64"/>
      <c r="D247" s="64"/>
      <c r="E247" s="8"/>
      <c r="F247" s="5"/>
      <c r="G247" s="5"/>
      <c r="H247" s="13"/>
      <c r="I247" s="50"/>
      <c r="J247" s="13"/>
      <c r="K247" s="13"/>
      <c r="L247" s="23"/>
      <c r="M247" s="23"/>
      <c r="N247" s="6"/>
      <c r="O247" s="7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0"/>
      <c r="EU247" s="30"/>
      <c r="EV247" s="30"/>
      <c r="EW247" s="30"/>
      <c r="EX247" s="30"/>
      <c r="EY247" s="30"/>
      <c r="EZ247" s="30"/>
      <c r="FA247" s="30"/>
      <c r="FB247" s="30"/>
      <c r="FC247" s="30"/>
      <c r="FD247" s="30"/>
      <c r="FE247" s="30"/>
      <c r="FF247" s="30"/>
      <c r="FG247" s="30"/>
      <c r="FH247" s="30"/>
      <c r="FI247" s="30"/>
      <c r="FJ247" s="30"/>
    </row>
    <row r="248" spans="2:166" s="4" customFormat="1" x14ac:dyDescent="0.25">
      <c r="B248" s="64"/>
      <c r="C248" s="64"/>
      <c r="D248" s="64"/>
      <c r="E248" s="8"/>
      <c r="F248" s="5"/>
      <c r="G248" s="5"/>
      <c r="H248" s="13"/>
      <c r="I248" s="50"/>
      <c r="J248" s="13"/>
      <c r="K248" s="13"/>
      <c r="L248" s="23"/>
      <c r="M248" s="23"/>
      <c r="N248" s="6"/>
      <c r="O248" s="7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0"/>
      <c r="EU248" s="30"/>
      <c r="EV248" s="30"/>
      <c r="EW248" s="30"/>
      <c r="EX248" s="30"/>
      <c r="EY248" s="30"/>
      <c r="EZ248" s="30"/>
      <c r="FA248" s="30"/>
      <c r="FB248" s="30"/>
      <c r="FC248" s="30"/>
      <c r="FD248" s="30"/>
      <c r="FE248" s="30"/>
      <c r="FF248" s="30"/>
      <c r="FG248" s="30"/>
      <c r="FH248" s="30"/>
      <c r="FI248" s="30"/>
      <c r="FJ248" s="30"/>
    </row>
    <row r="249" spans="2:166" s="4" customFormat="1" x14ac:dyDescent="0.25">
      <c r="B249" s="64"/>
      <c r="C249" s="64"/>
      <c r="D249" s="64"/>
      <c r="E249" s="8"/>
      <c r="F249" s="5"/>
      <c r="G249" s="5"/>
      <c r="H249" s="13"/>
      <c r="I249" s="50"/>
      <c r="J249" s="13"/>
      <c r="K249" s="13"/>
      <c r="L249" s="23"/>
      <c r="M249" s="23"/>
      <c r="N249" s="6"/>
      <c r="O249" s="7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0"/>
      <c r="EU249" s="30"/>
      <c r="EV249" s="30"/>
      <c r="EW249" s="30"/>
      <c r="EX249" s="30"/>
      <c r="EY249" s="30"/>
      <c r="EZ249" s="30"/>
      <c r="FA249" s="30"/>
      <c r="FB249" s="30"/>
      <c r="FC249" s="30"/>
      <c r="FD249" s="30"/>
      <c r="FE249" s="30"/>
      <c r="FF249" s="30"/>
      <c r="FG249" s="30"/>
      <c r="FH249" s="30"/>
      <c r="FI249" s="30"/>
      <c r="FJ249" s="30"/>
    </row>
    <row r="250" spans="2:166" s="4" customFormat="1" x14ac:dyDescent="0.25">
      <c r="B250" s="64"/>
      <c r="C250" s="64"/>
      <c r="D250" s="64"/>
      <c r="E250" s="8"/>
      <c r="F250" s="5"/>
      <c r="G250" s="5"/>
      <c r="H250" s="13"/>
      <c r="I250" s="50"/>
      <c r="J250" s="13"/>
      <c r="K250" s="13"/>
      <c r="L250" s="23"/>
      <c r="M250" s="23"/>
      <c r="N250" s="6"/>
      <c r="O250" s="7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0"/>
      <c r="EU250" s="30"/>
      <c r="EV250" s="30"/>
      <c r="EW250" s="30"/>
      <c r="EX250" s="30"/>
      <c r="EY250" s="30"/>
      <c r="EZ250" s="30"/>
      <c r="FA250" s="30"/>
      <c r="FB250" s="30"/>
      <c r="FC250" s="30"/>
      <c r="FD250" s="30"/>
      <c r="FE250" s="30"/>
      <c r="FF250" s="30"/>
      <c r="FG250" s="30"/>
      <c r="FH250" s="30"/>
      <c r="FI250" s="30"/>
      <c r="FJ250" s="30"/>
    </row>
    <row r="251" spans="2:166" s="4" customFormat="1" x14ac:dyDescent="0.25">
      <c r="B251" s="64"/>
      <c r="C251" s="64"/>
      <c r="D251" s="64"/>
      <c r="E251" s="8"/>
      <c r="F251" s="5"/>
      <c r="G251" s="5"/>
      <c r="H251" s="13"/>
      <c r="I251" s="50"/>
      <c r="J251" s="13"/>
      <c r="K251" s="13"/>
      <c r="L251" s="23"/>
      <c r="M251" s="23"/>
      <c r="N251" s="6"/>
      <c r="O251" s="7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0"/>
      <c r="EU251" s="30"/>
      <c r="EV251" s="30"/>
      <c r="EW251" s="30"/>
      <c r="EX251" s="30"/>
      <c r="EY251" s="30"/>
      <c r="EZ251" s="30"/>
      <c r="FA251" s="30"/>
      <c r="FB251" s="30"/>
      <c r="FC251" s="30"/>
      <c r="FD251" s="30"/>
      <c r="FE251" s="30"/>
      <c r="FF251" s="30"/>
      <c r="FG251" s="30"/>
      <c r="FH251" s="30"/>
      <c r="FI251" s="30"/>
      <c r="FJ251" s="30"/>
    </row>
    <row r="252" spans="2:166" s="4" customFormat="1" x14ac:dyDescent="0.25">
      <c r="B252" s="64"/>
      <c r="C252" s="64"/>
      <c r="D252" s="64"/>
      <c r="E252" s="8"/>
      <c r="F252" s="5"/>
      <c r="G252" s="5"/>
      <c r="H252" s="13"/>
      <c r="I252" s="50"/>
      <c r="J252" s="13"/>
      <c r="K252" s="13"/>
      <c r="L252" s="23"/>
      <c r="M252" s="23"/>
      <c r="N252" s="6"/>
      <c r="O252" s="7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0"/>
      <c r="EU252" s="30"/>
      <c r="EV252" s="30"/>
      <c r="EW252" s="30"/>
      <c r="EX252" s="30"/>
      <c r="EY252" s="30"/>
      <c r="EZ252" s="30"/>
      <c r="FA252" s="30"/>
      <c r="FB252" s="30"/>
      <c r="FC252" s="30"/>
      <c r="FD252" s="30"/>
      <c r="FE252" s="30"/>
      <c r="FF252" s="30"/>
      <c r="FG252" s="30"/>
      <c r="FH252" s="30"/>
      <c r="FI252" s="30"/>
      <c r="FJ252" s="30"/>
    </row>
    <row r="253" spans="2:166" s="4" customFormat="1" x14ac:dyDescent="0.25">
      <c r="B253" s="64"/>
      <c r="C253" s="64"/>
      <c r="D253" s="64"/>
      <c r="E253" s="8"/>
      <c r="F253" s="5"/>
      <c r="G253" s="5"/>
      <c r="H253" s="13"/>
      <c r="I253" s="50"/>
      <c r="J253" s="13"/>
      <c r="K253" s="13"/>
      <c r="L253" s="23"/>
      <c r="M253" s="23"/>
      <c r="N253" s="6"/>
      <c r="O253" s="7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0"/>
      <c r="EU253" s="30"/>
      <c r="EV253" s="30"/>
      <c r="EW253" s="30"/>
      <c r="EX253" s="30"/>
      <c r="EY253" s="30"/>
      <c r="EZ253" s="30"/>
      <c r="FA253" s="30"/>
      <c r="FB253" s="30"/>
      <c r="FC253" s="30"/>
      <c r="FD253" s="30"/>
      <c r="FE253" s="30"/>
      <c r="FF253" s="30"/>
      <c r="FG253" s="30"/>
      <c r="FH253" s="30"/>
      <c r="FI253" s="30"/>
      <c r="FJ253" s="30"/>
    </row>
    <row r="254" spans="2:166" s="4" customFormat="1" x14ac:dyDescent="0.25">
      <c r="B254" s="64"/>
      <c r="C254" s="64"/>
      <c r="D254" s="64"/>
      <c r="E254" s="8"/>
      <c r="F254" s="5"/>
      <c r="G254" s="5"/>
      <c r="H254" s="13"/>
      <c r="I254" s="50"/>
      <c r="J254" s="13"/>
      <c r="K254" s="13"/>
      <c r="L254" s="23"/>
      <c r="M254" s="23"/>
      <c r="N254" s="6"/>
      <c r="O254" s="7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0"/>
      <c r="EU254" s="30"/>
      <c r="EV254" s="30"/>
      <c r="EW254" s="30"/>
      <c r="EX254" s="30"/>
      <c r="EY254" s="30"/>
      <c r="EZ254" s="30"/>
      <c r="FA254" s="30"/>
      <c r="FB254" s="30"/>
      <c r="FC254" s="30"/>
      <c r="FD254" s="30"/>
      <c r="FE254" s="30"/>
      <c r="FF254" s="30"/>
      <c r="FG254" s="30"/>
      <c r="FH254" s="30"/>
      <c r="FI254" s="30"/>
      <c r="FJ254" s="30"/>
    </row>
    <row r="255" spans="2:166" s="4" customFormat="1" x14ac:dyDescent="0.25">
      <c r="B255" s="64"/>
      <c r="C255" s="64"/>
      <c r="D255" s="64"/>
      <c r="E255" s="8"/>
      <c r="F255" s="5"/>
      <c r="G255" s="5"/>
      <c r="H255" s="13"/>
      <c r="I255" s="50"/>
      <c r="J255" s="13"/>
      <c r="K255" s="13"/>
      <c r="L255" s="23"/>
      <c r="M255" s="23"/>
      <c r="N255" s="6"/>
      <c r="O255" s="7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0"/>
      <c r="EU255" s="30"/>
      <c r="EV255" s="30"/>
      <c r="EW255" s="30"/>
      <c r="EX255" s="30"/>
      <c r="EY255" s="30"/>
      <c r="EZ255" s="30"/>
      <c r="FA255" s="30"/>
      <c r="FB255" s="30"/>
      <c r="FC255" s="30"/>
      <c r="FD255" s="30"/>
      <c r="FE255" s="30"/>
      <c r="FF255" s="30"/>
      <c r="FG255" s="30"/>
      <c r="FH255" s="30"/>
      <c r="FI255" s="30"/>
      <c r="FJ255" s="30"/>
    </row>
    <row r="256" spans="2:166" s="4" customFormat="1" x14ac:dyDescent="0.25">
      <c r="B256" s="64"/>
      <c r="C256" s="64"/>
      <c r="D256" s="64"/>
      <c r="E256" s="8"/>
      <c r="F256" s="5"/>
      <c r="G256" s="5"/>
      <c r="H256" s="13"/>
      <c r="I256" s="50"/>
      <c r="J256" s="13"/>
      <c r="K256" s="13"/>
      <c r="L256" s="23"/>
      <c r="M256" s="23"/>
      <c r="N256" s="6"/>
      <c r="O256" s="7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0"/>
      <c r="EU256" s="30"/>
      <c r="EV256" s="30"/>
      <c r="EW256" s="30"/>
      <c r="EX256" s="30"/>
      <c r="EY256" s="30"/>
      <c r="EZ256" s="30"/>
      <c r="FA256" s="30"/>
      <c r="FB256" s="30"/>
      <c r="FC256" s="30"/>
      <c r="FD256" s="30"/>
      <c r="FE256" s="30"/>
      <c r="FF256" s="30"/>
      <c r="FG256" s="30"/>
      <c r="FH256" s="30"/>
      <c r="FI256" s="30"/>
      <c r="FJ256" s="30"/>
    </row>
    <row r="257" spans="2:166" s="4" customFormat="1" x14ac:dyDescent="0.25">
      <c r="B257" s="64"/>
      <c r="C257" s="64"/>
      <c r="D257" s="64"/>
      <c r="E257" s="8"/>
      <c r="F257" s="5"/>
      <c r="G257" s="5"/>
      <c r="H257" s="13"/>
      <c r="I257" s="50"/>
      <c r="J257" s="13"/>
      <c r="K257" s="13"/>
      <c r="L257" s="23"/>
      <c r="M257" s="23"/>
      <c r="N257" s="6"/>
      <c r="O257" s="7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0"/>
      <c r="EU257" s="30"/>
      <c r="EV257" s="30"/>
      <c r="EW257" s="30"/>
      <c r="EX257" s="30"/>
      <c r="EY257" s="30"/>
      <c r="EZ257" s="30"/>
      <c r="FA257" s="30"/>
      <c r="FB257" s="30"/>
      <c r="FC257" s="30"/>
      <c r="FD257" s="30"/>
      <c r="FE257" s="30"/>
      <c r="FF257" s="30"/>
      <c r="FG257" s="30"/>
      <c r="FH257" s="30"/>
      <c r="FI257" s="30"/>
      <c r="FJ257" s="30"/>
    </row>
    <row r="258" spans="2:166" s="4" customFormat="1" x14ac:dyDescent="0.25">
      <c r="B258" s="64"/>
      <c r="C258" s="64"/>
      <c r="D258" s="64"/>
      <c r="E258" s="8"/>
      <c r="F258" s="5"/>
      <c r="G258" s="5"/>
      <c r="H258" s="13"/>
      <c r="I258" s="50"/>
      <c r="J258" s="13"/>
      <c r="K258" s="13"/>
      <c r="L258" s="23"/>
      <c r="M258" s="23"/>
      <c r="N258" s="6"/>
      <c r="O258" s="7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0"/>
      <c r="EU258" s="30"/>
      <c r="EV258" s="30"/>
      <c r="EW258" s="30"/>
      <c r="EX258" s="30"/>
      <c r="EY258" s="30"/>
      <c r="EZ258" s="30"/>
      <c r="FA258" s="30"/>
      <c r="FB258" s="30"/>
      <c r="FC258" s="30"/>
      <c r="FD258" s="30"/>
      <c r="FE258" s="30"/>
      <c r="FF258" s="30"/>
      <c r="FG258" s="30"/>
      <c r="FH258" s="30"/>
      <c r="FI258" s="30"/>
      <c r="FJ258" s="30"/>
    </row>
    <row r="259" spans="2:166" s="4" customFormat="1" x14ac:dyDescent="0.25">
      <c r="B259" s="64"/>
      <c r="C259" s="64"/>
      <c r="D259" s="64"/>
      <c r="E259" s="8"/>
      <c r="F259" s="5"/>
      <c r="G259" s="5"/>
      <c r="H259" s="13"/>
      <c r="I259" s="50"/>
      <c r="J259" s="13"/>
      <c r="K259" s="13"/>
      <c r="L259" s="23"/>
      <c r="M259" s="23"/>
      <c r="N259" s="6"/>
      <c r="O259" s="7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0"/>
      <c r="EU259" s="30"/>
      <c r="EV259" s="30"/>
      <c r="EW259" s="30"/>
      <c r="EX259" s="30"/>
      <c r="EY259" s="30"/>
      <c r="EZ259" s="30"/>
      <c r="FA259" s="30"/>
      <c r="FB259" s="30"/>
      <c r="FC259" s="30"/>
      <c r="FD259" s="30"/>
      <c r="FE259" s="30"/>
      <c r="FF259" s="30"/>
      <c r="FG259" s="30"/>
      <c r="FH259" s="30"/>
      <c r="FI259" s="30"/>
      <c r="FJ259" s="30"/>
    </row>
    <row r="260" spans="2:166" s="4" customFormat="1" x14ac:dyDescent="0.25">
      <c r="B260" s="64"/>
      <c r="C260" s="64"/>
      <c r="D260" s="64"/>
      <c r="E260" s="8"/>
      <c r="F260" s="5"/>
      <c r="G260" s="5"/>
      <c r="H260" s="13"/>
      <c r="I260" s="50"/>
      <c r="J260" s="13"/>
      <c r="K260" s="13"/>
      <c r="L260" s="23"/>
      <c r="M260" s="23"/>
      <c r="N260" s="6"/>
      <c r="O260" s="7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0"/>
      <c r="EU260" s="30"/>
      <c r="EV260" s="30"/>
      <c r="EW260" s="30"/>
      <c r="EX260" s="30"/>
      <c r="EY260" s="30"/>
      <c r="EZ260" s="30"/>
      <c r="FA260" s="30"/>
      <c r="FB260" s="30"/>
      <c r="FC260" s="30"/>
      <c r="FD260" s="30"/>
      <c r="FE260" s="30"/>
      <c r="FF260" s="30"/>
      <c r="FG260" s="30"/>
      <c r="FH260" s="30"/>
      <c r="FI260" s="30"/>
      <c r="FJ260" s="30"/>
    </row>
    <row r="261" spans="2:166" s="4" customFormat="1" x14ac:dyDescent="0.25">
      <c r="B261" s="64"/>
      <c r="C261" s="64"/>
      <c r="D261" s="64"/>
      <c r="E261" s="8"/>
      <c r="F261" s="5"/>
      <c r="G261" s="5"/>
      <c r="H261" s="13"/>
      <c r="I261" s="50"/>
      <c r="J261" s="13"/>
      <c r="K261" s="13"/>
      <c r="L261" s="23"/>
      <c r="M261" s="23"/>
      <c r="N261" s="6"/>
      <c r="O261" s="7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0"/>
      <c r="EU261" s="30"/>
      <c r="EV261" s="30"/>
      <c r="EW261" s="30"/>
      <c r="EX261" s="30"/>
      <c r="EY261" s="30"/>
      <c r="EZ261" s="30"/>
      <c r="FA261" s="30"/>
      <c r="FB261" s="30"/>
      <c r="FC261" s="30"/>
      <c r="FD261" s="30"/>
      <c r="FE261" s="30"/>
      <c r="FF261" s="30"/>
      <c r="FG261" s="30"/>
      <c r="FH261" s="30"/>
      <c r="FI261" s="30"/>
      <c r="FJ261" s="30"/>
    </row>
    <row r="262" spans="2:166" s="4" customFormat="1" x14ac:dyDescent="0.25">
      <c r="B262" s="64"/>
      <c r="C262" s="64"/>
      <c r="D262" s="64"/>
      <c r="E262" s="8"/>
      <c r="F262" s="5"/>
      <c r="G262" s="5"/>
      <c r="H262" s="13"/>
      <c r="I262" s="50"/>
      <c r="J262" s="13"/>
      <c r="K262" s="13"/>
      <c r="L262" s="23"/>
      <c r="M262" s="23"/>
      <c r="N262" s="6"/>
      <c r="O262" s="7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0"/>
      <c r="EU262" s="30"/>
      <c r="EV262" s="30"/>
      <c r="EW262" s="30"/>
      <c r="EX262" s="30"/>
      <c r="EY262" s="30"/>
      <c r="EZ262" s="30"/>
      <c r="FA262" s="30"/>
      <c r="FB262" s="30"/>
      <c r="FC262" s="30"/>
      <c r="FD262" s="30"/>
      <c r="FE262" s="30"/>
      <c r="FF262" s="30"/>
      <c r="FG262" s="30"/>
      <c r="FH262" s="30"/>
      <c r="FI262" s="30"/>
      <c r="FJ262" s="30"/>
    </row>
    <row r="263" spans="2:166" s="4" customFormat="1" x14ac:dyDescent="0.25">
      <c r="B263" s="64"/>
      <c r="C263" s="64"/>
      <c r="D263" s="64"/>
      <c r="E263" s="8"/>
      <c r="F263" s="5"/>
      <c r="G263" s="5"/>
      <c r="H263" s="13"/>
      <c r="I263" s="50"/>
      <c r="J263" s="13"/>
      <c r="K263" s="13"/>
      <c r="L263" s="23"/>
      <c r="M263" s="23"/>
      <c r="N263" s="6"/>
      <c r="O263" s="7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  <c r="EH263" s="30"/>
      <c r="EI263" s="30"/>
      <c r="EJ263" s="30"/>
      <c r="EK263" s="30"/>
      <c r="EL263" s="30"/>
      <c r="EM263" s="30"/>
      <c r="EN263" s="30"/>
      <c r="EO263" s="30"/>
      <c r="EP263" s="30"/>
      <c r="EQ263" s="30"/>
      <c r="ER263" s="30"/>
      <c r="ES263" s="30"/>
      <c r="ET263" s="30"/>
      <c r="EU263" s="30"/>
      <c r="EV263" s="30"/>
      <c r="EW263" s="30"/>
      <c r="EX263" s="30"/>
      <c r="EY263" s="30"/>
      <c r="EZ263" s="30"/>
      <c r="FA263" s="30"/>
      <c r="FB263" s="30"/>
      <c r="FC263" s="30"/>
      <c r="FD263" s="30"/>
      <c r="FE263" s="30"/>
      <c r="FF263" s="30"/>
      <c r="FG263" s="30"/>
      <c r="FH263" s="30"/>
      <c r="FI263" s="30"/>
      <c r="FJ263" s="30"/>
    </row>
    <row r="264" spans="2:166" s="4" customFormat="1" x14ac:dyDescent="0.25">
      <c r="B264" s="64"/>
      <c r="C264" s="64"/>
      <c r="D264" s="64"/>
      <c r="E264" s="8"/>
      <c r="F264" s="5"/>
      <c r="G264" s="5"/>
      <c r="H264" s="13"/>
      <c r="I264" s="50"/>
      <c r="J264" s="13"/>
      <c r="K264" s="13"/>
      <c r="L264" s="23"/>
      <c r="M264" s="23"/>
      <c r="N264" s="6"/>
      <c r="O264" s="7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0"/>
      <c r="EU264" s="30"/>
      <c r="EV264" s="30"/>
      <c r="EW264" s="30"/>
      <c r="EX264" s="30"/>
      <c r="EY264" s="30"/>
      <c r="EZ264" s="30"/>
      <c r="FA264" s="30"/>
      <c r="FB264" s="30"/>
      <c r="FC264" s="30"/>
      <c r="FD264" s="30"/>
      <c r="FE264" s="30"/>
      <c r="FF264" s="30"/>
      <c r="FG264" s="30"/>
      <c r="FH264" s="30"/>
      <c r="FI264" s="30"/>
      <c r="FJ264" s="30"/>
    </row>
    <row r="265" spans="2:166" s="4" customFormat="1" x14ac:dyDescent="0.25">
      <c r="B265" s="64"/>
      <c r="C265" s="64"/>
      <c r="D265" s="64"/>
      <c r="E265" s="8"/>
      <c r="F265" s="5"/>
      <c r="G265" s="5"/>
      <c r="H265" s="13"/>
      <c r="I265" s="50"/>
      <c r="J265" s="13"/>
      <c r="K265" s="13"/>
      <c r="L265" s="23"/>
      <c r="M265" s="23"/>
      <c r="N265" s="6"/>
      <c r="O265" s="7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</row>
    <row r="266" spans="2:166" s="4" customFormat="1" x14ac:dyDescent="0.25">
      <c r="B266" s="64"/>
      <c r="C266" s="64"/>
      <c r="D266" s="64"/>
      <c r="E266" s="8"/>
      <c r="F266" s="5"/>
      <c r="G266" s="5"/>
      <c r="H266" s="13"/>
      <c r="I266" s="50"/>
      <c r="J266" s="13"/>
      <c r="K266" s="13"/>
      <c r="L266" s="23"/>
      <c r="M266" s="23"/>
      <c r="N266" s="6"/>
      <c r="O266" s="7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0"/>
      <c r="EU266" s="30"/>
      <c r="EV266" s="30"/>
      <c r="EW266" s="30"/>
      <c r="EX266" s="30"/>
      <c r="EY266" s="30"/>
      <c r="EZ266" s="30"/>
      <c r="FA266" s="30"/>
      <c r="FB266" s="30"/>
      <c r="FC266" s="30"/>
      <c r="FD266" s="30"/>
      <c r="FE266" s="30"/>
      <c r="FF266" s="30"/>
      <c r="FG266" s="30"/>
      <c r="FH266" s="30"/>
      <c r="FI266" s="30"/>
      <c r="FJ266" s="30"/>
    </row>
    <row r="267" spans="2:166" s="4" customFormat="1" x14ac:dyDescent="0.25">
      <c r="B267" s="64"/>
      <c r="C267" s="64"/>
      <c r="D267" s="64"/>
      <c r="E267" s="8"/>
      <c r="F267" s="5"/>
      <c r="G267" s="5"/>
      <c r="H267" s="13"/>
      <c r="I267" s="50"/>
      <c r="J267" s="13"/>
      <c r="K267" s="13"/>
      <c r="L267" s="23"/>
      <c r="M267" s="23"/>
      <c r="N267" s="6"/>
      <c r="O267" s="7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0"/>
      <c r="EU267" s="30"/>
      <c r="EV267" s="30"/>
      <c r="EW267" s="30"/>
      <c r="EX267" s="30"/>
      <c r="EY267" s="30"/>
      <c r="EZ267" s="30"/>
      <c r="FA267" s="30"/>
      <c r="FB267" s="30"/>
      <c r="FC267" s="30"/>
      <c r="FD267" s="30"/>
      <c r="FE267" s="30"/>
      <c r="FF267" s="30"/>
      <c r="FG267" s="30"/>
      <c r="FH267" s="30"/>
      <c r="FI267" s="30"/>
      <c r="FJ267" s="30"/>
    </row>
    <row r="268" spans="2:166" s="4" customFormat="1" x14ac:dyDescent="0.25">
      <c r="B268" s="64"/>
      <c r="C268" s="64"/>
      <c r="D268" s="64"/>
      <c r="E268" s="8"/>
      <c r="F268" s="5"/>
      <c r="G268" s="5"/>
      <c r="H268" s="13"/>
      <c r="I268" s="50"/>
      <c r="J268" s="13"/>
      <c r="K268" s="13"/>
      <c r="L268" s="23"/>
      <c r="M268" s="23"/>
      <c r="N268" s="6"/>
      <c r="O268" s="7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0"/>
      <c r="EU268" s="30"/>
      <c r="EV268" s="30"/>
      <c r="EW268" s="30"/>
      <c r="EX268" s="30"/>
      <c r="EY268" s="30"/>
      <c r="EZ268" s="30"/>
      <c r="FA268" s="30"/>
      <c r="FB268" s="30"/>
      <c r="FC268" s="30"/>
      <c r="FD268" s="30"/>
      <c r="FE268" s="30"/>
      <c r="FF268" s="30"/>
      <c r="FG268" s="30"/>
      <c r="FH268" s="30"/>
      <c r="FI268" s="30"/>
      <c r="FJ268" s="30"/>
    </row>
    <row r="269" spans="2:166" s="4" customFormat="1" x14ac:dyDescent="0.25">
      <c r="B269" s="64"/>
      <c r="C269" s="64"/>
      <c r="D269" s="64"/>
      <c r="E269" s="8"/>
      <c r="F269" s="5"/>
      <c r="G269" s="5"/>
      <c r="H269" s="13"/>
      <c r="I269" s="50"/>
      <c r="J269" s="13"/>
      <c r="K269" s="13"/>
      <c r="L269" s="23"/>
      <c r="M269" s="23"/>
      <c r="N269" s="6"/>
      <c r="O269" s="7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0"/>
      <c r="EU269" s="30"/>
      <c r="EV269" s="30"/>
      <c r="EW269" s="30"/>
      <c r="EX269" s="30"/>
      <c r="EY269" s="30"/>
      <c r="EZ269" s="30"/>
      <c r="FA269" s="30"/>
      <c r="FB269" s="30"/>
      <c r="FC269" s="30"/>
      <c r="FD269" s="30"/>
      <c r="FE269" s="30"/>
      <c r="FF269" s="30"/>
      <c r="FG269" s="30"/>
      <c r="FH269" s="30"/>
      <c r="FI269" s="30"/>
      <c r="FJ269" s="30"/>
    </row>
    <row r="270" spans="2:166" s="4" customFormat="1" x14ac:dyDescent="0.25">
      <c r="B270" s="64"/>
      <c r="C270" s="64"/>
      <c r="D270" s="64"/>
      <c r="E270" s="8"/>
      <c r="F270" s="5"/>
      <c r="G270" s="5"/>
      <c r="H270" s="13"/>
      <c r="I270" s="50"/>
      <c r="J270" s="13"/>
      <c r="K270" s="13"/>
      <c r="L270" s="23"/>
      <c r="M270" s="23"/>
      <c r="N270" s="6"/>
      <c r="O270" s="7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0"/>
      <c r="EU270" s="30"/>
      <c r="EV270" s="30"/>
      <c r="EW270" s="30"/>
      <c r="EX270" s="30"/>
      <c r="EY270" s="30"/>
      <c r="EZ270" s="30"/>
      <c r="FA270" s="30"/>
      <c r="FB270" s="30"/>
      <c r="FC270" s="30"/>
      <c r="FD270" s="30"/>
      <c r="FE270" s="30"/>
      <c r="FF270" s="30"/>
      <c r="FG270" s="30"/>
      <c r="FH270" s="30"/>
      <c r="FI270" s="30"/>
      <c r="FJ270" s="30"/>
    </row>
    <row r="271" spans="2:166" s="4" customFormat="1" x14ac:dyDescent="0.25">
      <c r="B271" s="64"/>
      <c r="C271" s="64"/>
      <c r="D271" s="64"/>
      <c r="E271" s="8"/>
      <c r="F271" s="5"/>
      <c r="G271" s="5"/>
      <c r="H271" s="13"/>
      <c r="I271" s="50"/>
      <c r="J271" s="13"/>
      <c r="K271" s="13"/>
      <c r="L271" s="23"/>
      <c r="M271" s="23"/>
      <c r="N271" s="6"/>
      <c r="O271" s="7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  <c r="EH271" s="30"/>
      <c r="EI271" s="30"/>
      <c r="EJ271" s="30"/>
      <c r="EK271" s="30"/>
      <c r="EL271" s="30"/>
      <c r="EM271" s="30"/>
      <c r="EN271" s="30"/>
      <c r="EO271" s="30"/>
      <c r="EP271" s="30"/>
      <c r="EQ271" s="30"/>
      <c r="ER271" s="30"/>
      <c r="ES271" s="30"/>
      <c r="ET271" s="30"/>
      <c r="EU271" s="30"/>
      <c r="EV271" s="30"/>
      <c r="EW271" s="30"/>
      <c r="EX271" s="30"/>
      <c r="EY271" s="30"/>
      <c r="EZ271" s="30"/>
      <c r="FA271" s="30"/>
      <c r="FB271" s="30"/>
      <c r="FC271" s="30"/>
      <c r="FD271" s="30"/>
      <c r="FE271" s="30"/>
      <c r="FF271" s="30"/>
      <c r="FG271" s="30"/>
      <c r="FH271" s="30"/>
      <c r="FI271" s="30"/>
      <c r="FJ271" s="30"/>
    </row>
    <row r="272" spans="2:166" s="4" customFormat="1" x14ac:dyDescent="0.25">
      <c r="B272" s="64"/>
      <c r="C272" s="64"/>
      <c r="D272" s="64"/>
      <c r="E272" s="8"/>
      <c r="F272" s="5"/>
      <c r="G272" s="5"/>
      <c r="H272" s="13"/>
      <c r="I272" s="50"/>
      <c r="J272" s="13"/>
      <c r="K272" s="13"/>
      <c r="L272" s="23"/>
      <c r="M272" s="23"/>
      <c r="N272" s="6"/>
      <c r="O272" s="7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  <c r="EH272" s="30"/>
      <c r="EI272" s="30"/>
      <c r="EJ272" s="30"/>
      <c r="EK272" s="30"/>
      <c r="EL272" s="30"/>
      <c r="EM272" s="30"/>
      <c r="EN272" s="30"/>
      <c r="EO272" s="30"/>
      <c r="EP272" s="30"/>
      <c r="EQ272" s="30"/>
      <c r="ER272" s="30"/>
      <c r="ES272" s="30"/>
      <c r="ET272" s="30"/>
      <c r="EU272" s="30"/>
      <c r="EV272" s="30"/>
      <c r="EW272" s="30"/>
      <c r="EX272" s="30"/>
      <c r="EY272" s="30"/>
      <c r="EZ272" s="30"/>
      <c r="FA272" s="30"/>
      <c r="FB272" s="30"/>
      <c r="FC272" s="30"/>
      <c r="FD272" s="30"/>
      <c r="FE272" s="30"/>
      <c r="FF272" s="30"/>
      <c r="FG272" s="30"/>
      <c r="FH272" s="30"/>
      <c r="FI272" s="30"/>
      <c r="FJ272" s="30"/>
    </row>
    <row r="273" spans="2:166" s="4" customFormat="1" x14ac:dyDescent="0.25">
      <c r="B273" s="64"/>
      <c r="C273" s="64"/>
      <c r="D273" s="64"/>
      <c r="E273" s="8"/>
      <c r="F273" s="5"/>
      <c r="G273" s="5"/>
      <c r="H273" s="13"/>
      <c r="I273" s="50"/>
      <c r="J273" s="13"/>
      <c r="K273" s="13"/>
      <c r="L273" s="23"/>
      <c r="M273" s="23"/>
      <c r="N273" s="6"/>
      <c r="O273" s="7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  <c r="EH273" s="30"/>
      <c r="EI273" s="30"/>
      <c r="EJ273" s="30"/>
      <c r="EK273" s="30"/>
      <c r="EL273" s="30"/>
      <c r="EM273" s="30"/>
      <c r="EN273" s="30"/>
      <c r="EO273" s="30"/>
      <c r="EP273" s="30"/>
      <c r="EQ273" s="30"/>
      <c r="ER273" s="30"/>
      <c r="ES273" s="30"/>
      <c r="ET273" s="30"/>
      <c r="EU273" s="30"/>
      <c r="EV273" s="30"/>
      <c r="EW273" s="30"/>
      <c r="EX273" s="30"/>
      <c r="EY273" s="30"/>
      <c r="EZ273" s="30"/>
      <c r="FA273" s="30"/>
      <c r="FB273" s="30"/>
      <c r="FC273" s="30"/>
      <c r="FD273" s="30"/>
      <c r="FE273" s="30"/>
      <c r="FF273" s="30"/>
      <c r="FG273" s="30"/>
      <c r="FH273" s="30"/>
      <c r="FI273" s="30"/>
      <c r="FJ273" s="30"/>
    </row>
    <row r="274" spans="2:166" s="4" customFormat="1" x14ac:dyDescent="0.25">
      <c r="B274" s="64"/>
      <c r="C274" s="64"/>
      <c r="D274" s="64"/>
      <c r="E274" s="8"/>
      <c r="F274" s="5"/>
      <c r="G274" s="5"/>
      <c r="H274" s="13"/>
      <c r="I274" s="50"/>
      <c r="J274" s="13"/>
      <c r="K274" s="13"/>
      <c r="L274" s="23"/>
      <c r="M274" s="23"/>
      <c r="N274" s="6"/>
      <c r="O274" s="7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  <c r="EH274" s="30"/>
      <c r="EI274" s="30"/>
      <c r="EJ274" s="30"/>
      <c r="EK274" s="30"/>
      <c r="EL274" s="30"/>
      <c r="EM274" s="30"/>
      <c r="EN274" s="30"/>
      <c r="EO274" s="30"/>
      <c r="EP274" s="30"/>
      <c r="EQ274" s="30"/>
      <c r="ER274" s="30"/>
      <c r="ES274" s="30"/>
      <c r="ET274" s="30"/>
      <c r="EU274" s="30"/>
      <c r="EV274" s="30"/>
      <c r="EW274" s="30"/>
      <c r="EX274" s="30"/>
      <c r="EY274" s="30"/>
      <c r="EZ274" s="30"/>
      <c r="FA274" s="30"/>
      <c r="FB274" s="30"/>
      <c r="FC274" s="30"/>
      <c r="FD274" s="30"/>
      <c r="FE274" s="30"/>
      <c r="FF274" s="30"/>
      <c r="FG274" s="30"/>
      <c r="FH274" s="30"/>
      <c r="FI274" s="30"/>
      <c r="FJ274" s="30"/>
    </row>
    <row r="275" spans="2:166" s="4" customFormat="1" x14ac:dyDescent="0.25">
      <c r="B275" s="64"/>
      <c r="C275" s="64"/>
      <c r="D275" s="64"/>
      <c r="E275" s="8"/>
      <c r="F275" s="5"/>
      <c r="G275" s="5"/>
      <c r="H275" s="13"/>
      <c r="I275" s="50"/>
      <c r="J275" s="13"/>
      <c r="K275" s="13"/>
      <c r="L275" s="23"/>
      <c r="M275" s="23"/>
      <c r="N275" s="6"/>
      <c r="O275" s="7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  <c r="EH275" s="30"/>
      <c r="EI275" s="30"/>
      <c r="EJ275" s="30"/>
      <c r="EK275" s="30"/>
      <c r="EL275" s="30"/>
      <c r="EM275" s="30"/>
      <c r="EN275" s="30"/>
      <c r="EO275" s="30"/>
      <c r="EP275" s="30"/>
      <c r="EQ275" s="30"/>
      <c r="ER275" s="30"/>
      <c r="ES275" s="30"/>
      <c r="ET275" s="30"/>
      <c r="EU275" s="30"/>
      <c r="EV275" s="30"/>
      <c r="EW275" s="30"/>
      <c r="EX275" s="30"/>
      <c r="EY275" s="30"/>
      <c r="EZ275" s="30"/>
      <c r="FA275" s="30"/>
      <c r="FB275" s="30"/>
      <c r="FC275" s="30"/>
      <c r="FD275" s="30"/>
      <c r="FE275" s="30"/>
      <c r="FF275" s="30"/>
      <c r="FG275" s="30"/>
      <c r="FH275" s="30"/>
      <c r="FI275" s="30"/>
      <c r="FJ275" s="30"/>
    </row>
    <row r="276" spans="2:166" s="4" customFormat="1" x14ac:dyDescent="0.25">
      <c r="B276" s="64"/>
      <c r="C276" s="64"/>
      <c r="D276" s="64"/>
      <c r="E276" s="8"/>
      <c r="F276" s="5"/>
      <c r="G276" s="5"/>
      <c r="H276" s="13"/>
      <c r="I276" s="50"/>
      <c r="J276" s="13"/>
      <c r="K276" s="13"/>
      <c r="L276" s="23"/>
      <c r="M276" s="23"/>
      <c r="N276" s="6"/>
      <c r="O276" s="7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0"/>
      <c r="EU276" s="30"/>
      <c r="EV276" s="30"/>
      <c r="EW276" s="30"/>
      <c r="EX276" s="30"/>
      <c r="EY276" s="30"/>
      <c r="EZ276" s="30"/>
      <c r="FA276" s="30"/>
      <c r="FB276" s="30"/>
      <c r="FC276" s="30"/>
      <c r="FD276" s="30"/>
      <c r="FE276" s="30"/>
      <c r="FF276" s="30"/>
      <c r="FG276" s="30"/>
      <c r="FH276" s="30"/>
      <c r="FI276" s="30"/>
      <c r="FJ276" s="30"/>
    </row>
    <row r="277" spans="2:166" s="4" customFormat="1" x14ac:dyDescent="0.25">
      <c r="B277" s="64"/>
      <c r="C277" s="64"/>
      <c r="D277" s="64"/>
      <c r="E277" s="8"/>
      <c r="F277" s="5"/>
      <c r="G277" s="5"/>
      <c r="H277" s="13"/>
      <c r="I277" s="50"/>
      <c r="J277" s="13"/>
      <c r="K277" s="13"/>
      <c r="L277" s="23"/>
      <c r="M277" s="23"/>
      <c r="N277" s="6"/>
      <c r="O277" s="7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  <c r="EH277" s="30"/>
      <c r="EI277" s="30"/>
      <c r="EJ277" s="30"/>
      <c r="EK277" s="30"/>
      <c r="EL277" s="30"/>
      <c r="EM277" s="30"/>
      <c r="EN277" s="30"/>
      <c r="EO277" s="30"/>
      <c r="EP277" s="30"/>
      <c r="EQ277" s="30"/>
      <c r="ER277" s="30"/>
      <c r="ES277" s="30"/>
      <c r="ET277" s="30"/>
      <c r="EU277" s="30"/>
      <c r="EV277" s="30"/>
      <c r="EW277" s="30"/>
      <c r="EX277" s="30"/>
      <c r="EY277" s="30"/>
      <c r="EZ277" s="30"/>
      <c r="FA277" s="30"/>
      <c r="FB277" s="30"/>
      <c r="FC277" s="30"/>
      <c r="FD277" s="30"/>
      <c r="FE277" s="30"/>
      <c r="FF277" s="30"/>
      <c r="FG277" s="30"/>
      <c r="FH277" s="30"/>
      <c r="FI277" s="30"/>
      <c r="FJ277" s="30"/>
    </row>
    <row r="278" spans="2:166" s="4" customFormat="1" x14ac:dyDescent="0.25">
      <c r="B278" s="64"/>
      <c r="C278" s="64"/>
      <c r="D278" s="64"/>
      <c r="E278" s="8"/>
      <c r="F278" s="5"/>
      <c r="G278" s="5"/>
      <c r="H278" s="13"/>
      <c r="I278" s="50"/>
      <c r="J278" s="13"/>
      <c r="K278" s="13"/>
      <c r="L278" s="23"/>
      <c r="M278" s="23"/>
      <c r="N278" s="6"/>
      <c r="O278" s="7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  <c r="EH278" s="30"/>
      <c r="EI278" s="30"/>
      <c r="EJ278" s="30"/>
      <c r="EK278" s="30"/>
      <c r="EL278" s="30"/>
      <c r="EM278" s="30"/>
      <c r="EN278" s="30"/>
      <c r="EO278" s="30"/>
      <c r="EP278" s="30"/>
      <c r="EQ278" s="30"/>
      <c r="ER278" s="30"/>
      <c r="ES278" s="30"/>
      <c r="ET278" s="30"/>
      <c r="EU278" s="30"/>
      <c r="EV278" s="30"/>
      <c r="EW278" s="30"/>
      <c r="EX278" s="30"/>
      <c r="EY278" s="30"/>
      <c r="EZ278" s="30"/>
      <c r="FA278" s="30"/>
      <c r="FB278" s="30"/>
      <c r="FC278" s="30"/>
      <c r="FD278" s="30"/>
      <c r="FE278" s="30"/>
      <c r="FF278" s="30"/>
      <c r="FG278" s="30"/>
      <c r="FH278" s="30"/>
      <c r="FI278" s="30"/>
      <c r="FJ278" s="30"/>
    </row>
    <row r="279" spans="2:166" s="4" customFormat="1" x14ac:dyDescent="0.25">
      <c r="B279" s="64"/>
      <c r="C279" s="64"/>
      <c r="D279" s="64"/>
      <c r="E279" s="8"/>
      <c r="F279" s="5"/>
      <c r="G279" s="5"/>
      <c r="H279" s="13"/>
      <c r="I279" s="50"/>
      <c r="J279" s="13"/>
      <c r="K279" s="13"/>
      <c r="L279" s="23"/>
      <c r="M279" s="23"/>
      <c r="N279" s="6"/>
      <c r="O279" s="7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0"/>
      <c r="EU279" s="30"/>
      <c r="EV279" s="30"/>
      <c r="EW279" s="30"/>
      <c r="EX279" s="30"/>
      <c r="EY279" s="30"/>
      <c r="EZ279" s="30"/>
      <c r="FA279" s="30"/>
      <c r="FB279" s="30"/>
      <c r="FC279" s="30"/>
      <c r="FD279" s="30"/>
      <c r="FE279" s="30"/>
      <c r="FF279" s="30"/>
      <c r="FG279" s="30"/>
      <c r="FH279" s="30"/>
      <c r="FI279" s="30"/>
      <c r="FJ279" s="30"/>
    </row>
    <row r="280" spans="2:166" s="4" customFormat="1" x14ac:dyDescent="0.25">
      <c r="B280" s="64"/>
      <c r="C280" s="64"/>
      <c r="D280" s="64"/>
      <c r="E280" s="8"/>
      <c r="F280" s="5"/>
      <c r="G280" s="5"/>
      <c r="H280" s="13"/>
      <c r="I280" s="50"/>
      <c r="J280" s="13"/>
      <c r="K280" s="13"/>
      <c r="L280" s="23"/>
      <c r="M280" s="23"/>
      <c r="N280" s="6"/>
      <c r="O280" s="7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  <c r="EH280" s="30"/>
      <c r="EI280" s="30"/>
      <c r="EJ280" s="30"/>
      <c r="EK280" s="30"/>
      <c r="EL280" s="30"/>
      <c r="EM280" s="30"/>
      <c r="EN280" s="30"/>
      <c r="EO280" s="30"/>
      <c r="EP280" s="30"/>
      <c r="EQ280" s="30"/>
      <c r="ER280" s="30"/>
      <c r="ES280" s="30"/>
      <c r="ET280" s="30"/>
      <c r="EU280" s="30"/>
      <c r="EV280" s="30"/>
      <c r="EW280" s="30"/>
      <c r="EX280" s="30"/>
      <c r="EY280" s="30"/>
      <c r="EZ280" s="30"/>
      <c r="FA280" s="30"/>
      <c r="FB280" s="30"/>
      <c r="FC280" s="30"/>
      <c r="FD280" s="30"/>
      <c r="FE280" s="30"/>
      <c r="FF280" s="30"/>
      <c r="FG280" s="30"/>
      <c r="FH280" s="30"/>
      <c r="FI280" s="30"/>
      <c r="FJ280" s="30"/>
    </row>
    <row r="281" spans="2:166" s="4" customFormat="1" x14ac:dyDescent="0.25">
      <c r="B281" s="64"/>
      <c r="C281" s="64"/>
      <c r="D281" s="64"/>
      <c r="E281" s="8"/>
      <c r="F281" s="5"/>
      <c r="G281" s="5"/>
      <c r="H281" s="13"/>
      <c r="I281" s="50"/>
      <c r="J281" s="13"/>
      <c r="K281" s="13"/>
      <c r="L281" s="23"/>
      <c r="M281" s="23"/>
      <c r="N281" s="6"/>
      <c r="O281" s="7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0"/>
      <c r="EU281" s="30"/>
      <c r="EV281" s="30"/>
      <c r="EW281" s="30"/>
      <c r="EX281" s="30"/>
      <c r="EY281" s="30"/>
      <c r="EZ281" s="30"/>
      <c r="FA281" s="30"/>
      <c r="FB281" s="30"/>
      <c r="FC281" s="30"/>
      <c r="FD281" s="30"/>
      <c r="FE281" s="30"/>
      <c r="FF281" s="30"/>
      <c r="FG281" s="30"/>
      <c r="FH281" s="30"/>
      <c r="FI281" s="30"/>
      <c r="FJ281" s="30"/>
    </row>
    <row r="282" spans="2:166" s="4" customFormat="1" x14ac:dyDescent="0.25">
      <c r="B282" s="64"/>
      <c r="C282" s="64"/>
      <c r="D282" s="64"/>
      <c r="E282" s="8"/>
      <c r="F282" s="5"/>
      <c r="G282" s="5"/>
      <c r="H282" s="13"/>
      <c r="I282" s="50"/>
      <c r="J282" s="13"/>
      <c r="K282" s="13"/>
      <c r="L282" s="23"/>
      <c r="M282" s="23"/>
      <c r="N282" s="6"/>
      <c r="O282" s="7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0"/>
      <c r="EU282" s="30"/>
      <c r="EV282" s="30"/>
      <c r="EW282" s="30"/>
      <c r="EX282" s="30"/>
      <c r="EY282" s="30"/>
      <c r="EZ282" s="30"/>
      <c r="FA282" s="30"/>
      <c r="FB282" s="30"/>
      <c r="FC282" s="30"/>
      <c r="FD282" s="30"/>
      <c r="FE282" s="30"/>
      <c r="FF282" s="30"/>
      <c r="FG282" s="30"/>
      <c r="FH282" s="30"/>
      <c r="FI282" s="30"/>
      <c r="FJ282" s="30"/>
    </row>
    <row r="283" spans="2:166" s="4" customFormat="1" x14ac:dyDescent="0.25">
      <c r="B283" s="64"/>
      <c r="C283" s="64"/>
      <c r="D283" s="64"/>
      <c r="E283" s="8"/>
      <c r="F283" s="5"/>
      <c r="G283" s="5"/>
      <c r="H283" s="13"/>
      <c r="I283" s="50"/>
      <c r="J283" s="13"/>
      <c r="K283" s="13"/>
      <c r="L283" s="23"/>
      <c r="M283" s="23"/>
      <c r="N283" s="6"/>
      <c r="O283" s="7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0"/>
      <c r="EU283" s="30"/>
      <c r="EV283" s="30"/>
      <c r="EW283" s="30"/>
      <c r="EX283" s="30"/>
      <c r="EY283" s="30"/>
      <c r="EZ283" s="30"/>
      <c r="FA283" s="30"/>
      <c r="FB283" s="30"/>
      <c r="FC283" s="30"/>
      <c r="FD283" s="30"/>
      <c r="FE283" s="30"/>
      <c r="FF283" s="30"/>
      <c r="FG283" s="30"/>
      <c r="FH283" s="30"/>
      <c r="FI283" s="30"/>
      <c r="FJ283" s="30"/>
    </row>
    <row r="284" spans="2:166" s="4" customFormat="1" x14ac:dyDescent="0.25">
      <c r="B284" s="64"/>
      <c r="C284" s="64"/>
      <c r="D284" s="64"/>
      <c r="E284" s="8"/>
      <c r="F284" s="5"/>
      <c r="G284" s="5"/>
      <c r="H284" s="13"/>
      <c r="I284" s="50"/>
      <c r="J284" s="13"/>
      <c r="K284" s="13"/>
      <c r="L284" s="23"/>
      <c r="M284" s="23"/>
      <c r="N284" s="6"/>
      <c r="O284" s="7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0"/>
      <c r="EU284" s="30"/>
      <c r="EV284" s="30"/>
      <c r="EW284" s="30"/>
      <c r="EX284" s="30"/>
      <c r="EY284" s="30"/>
      <c r="EZ284" s="30"/>
      <c r="FA284" s="30"/>
      <c r="FB284" s="30"/>
      <c r="FC284" s="30"/>
      <c r="FD284" s="30"/>
      <c r="FE284" s="30"/>
      <c r="FF284" s="30"/>
      <c r="FG284" s="30"/>
      <c r="FH284" s="30"/>
      <c r="FI284" s="30"/>
      <c r="FJ284" s="30"/>
    </row>
    <row r="285" spans="2:166" s="4" customFormat="1" x14ac:dyDescent="0.25">
      <c r="B285" s="64"/>
      <c r="C285" s="64"/>
      <c r="D285" s="64"/>
      <c r="E285" s="8"/>
      <c r="F285" s="5"/>
      <c r="G285" s="5"/>
      <c r="H285" s="13"/>
      <c r="I285" s="50"/>
      <c r="J285" s="13"/>
      <c r="K285" s="13"/>
      <c r="L285" s="23"/>
      <c r="M285" s="23"/>
      <c r="N285" s="6"/>
      <c r="O285" s="7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0"/>
      <c r="EU285" s="30"/>
      <c r="EV285" s="30"/>
      <c r="EW285" s="30"/>
      <c r="EX285" s="30"/>
      <c r="EY285" s="30"/>
      <c r="EZ285" s="30"/>
      <c r="FA285" s="30"/>
      <c r="FB285" s="30"/>
      <c r="FC285" s="30"/>
      <c r="FD285" s="30"/>
      <c r="FE285" s="30"/>
      <c r="FF285" s="30"/>
      <c r="FG285" s="30"/>
      <c r="FH285" s="30"/>
      <c r="FI285" s="30"/>
      <c r="FJ285" s="30"/>
    </row>
    <row r="286" spans="2:166" s="4" customFormat="1" x14ac:dyDescent="0.25">
      <c r="B286" s="64"/>
      <c r="C286" s="64"/>
      <c r="D286" s="64"/>
      <c r="E286" s="8"/>
      <c r="F286" s="5"/>
      <c r="G286" s="5"/>
      <c r="H286" s="13"/>
      <c r="I286" s="50"/>
      <c r="J286" s="13"/>
      <c r="K286" s="13"/>
      <c r="L286" s="23"/>
      <c r="M286" s="23"/>
      <c r="N286" s="6"/>
      <c r="O286" s="7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  <c r="EH286" s="30"/>
      <c r="EI286" s="30"/>
      <c r="EJ286" s="30"/>
      <c r="EK286" s="30"/>
      <c r="EL286" s="30"/>
      <c r="EM286" s="30"/>
      <c r="EN286" s="30"/>
      <c r="EO286" s="30"/>
      <c r="EP286" s="30"/>
      <c r="EQ286" s="30"/>
      <c r="ER286" s="30"/>
      <c r="ES286" s="30"/>
      <c r="ET286" s="30"/>
      <c r="EU286" s="30"/>
      <c r="EV286" s="30"/>
      <c r="EW286" s="30"/>
      <c r="EX286" s="30"/>
      <c r="EY286" s="30"/>
      <c r="EZ286" s="30"/>
      <c r="FA286" s="30"/>
      <c r="FB286" s="30"/>
      <c r="FC286" s="30"/>
      <c r="FD286" s="30"/>
      <c r="FE286" s="30"/>
      <c r="FF286" s="30"/>
      <c r="FG286" s="30"/>
      <c r="FH286" s="30"/>
      <c r="FI286" s="30"/>
      <c r="FJ286" s="30"/>
    </row>
    <row r="287" spans="2:166" s="4" customFormat="1" x14ac:dyDescent="0.25">
      <c r="B287" s="64"/>
      <c r="C287" s="64"/>
      <c r="D287" s="64"/>
      <c r="E287" s="8"/>
      <c r="F287" s="5"/>
      <c r="G287" s="5"/>
      <c r="H287" s="13"/>
      <c r="I287" s="50"/>
      <c r="J287" s="13"/>
      <c r="K287" s="13"/>
      <c r="L287" s="23"/>
      <c r="M287" s="23"/>
      <c r="N287" s="6"/>
      <c r="O287" s="7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  <c r="EH287" s="30"/>
      <c r="EI287" s="30"/>
      <c r="EJ287" s="30"/>
      <c r="EK287" s="30"/>
      <c r="EL287" s="30"/>
      <c r="EM287" s="30"/>
      <c r="EN287" s="30"/>
      <c r="EO287" s="30"/>
      <c r="EP287" s="30"/>
      <c r="EQ287" s="30"/>
      <c r="ER287" s="30"/>
      <c r="ES287" s="30"/>
      <c r="ET287" s="30"/>
      <c r="EU287" s="30"/>
      <c r="EV287" s="30"/>
      <c r="EW287" s="30"/>
      <c r="EX287" s="30"/>
      <c r="EY287" s="30"/>
      <c r="EZ287" s="30"/>
      <c r="FA287" s="30"/>
      <c r="FB287" s="30"/>
      <c r="FC287" s="30"/>
      <c r="FD287" s="30"/>
      <c r="FE287" s="30"/>
      <c r="FF287" s="30"/>
      <c r="FG287" s="30"/>
      <c r="FH287" s="30"/>
      <c r="FI287" s="30"/>
      <c r="FJ287" s="30"/>
    </row>
  </sheetData>
  <sortState ref="A13:HB15">
    <sortCondition ref="B13:B15"/>
  </sortState>
  <mergeCells count="6">
    <mergeCell ref="B1:O1"/>
    <mergeCell ref="B2:O2"/>
    <mergeCell ref="B3:O3"/>
    <mergeCell ref="B4:E4"/>
    <mergeCell ref="J4:O4"/>
    <mergeCell ref="F4:I4"/>
  </mergeCells>
  <phoneticPr fontId="0" type="noConversion"/>
  <printOptions horizontalCentered="1" verticalCentered="1"/>
  <pageMargins left="0.5" right="0.5" top="1" bottom="1" header="0.5" footer="0.5"/>
  <pageSetup scale="6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workbookViewId="0">
      <selection activeCell="F13" sqref="F13"/>
    </sheetView>
  </sheetViews>
  <sheetFormatPr defaultRowHeight="13.2" x14ac:dyDescent="0.25"/>
  <cols>
    <col min="1" max="1" width="11.5546875" customWidth="1"/>
    <col min="2" max="13" width="8.88671875" style="14"/>
  </cols>
  <sheetData>
    <row r="1" spans="1:26" s="39" customFormat="1" ht="26.4" x14ac:dyDescent="0.25">
      <c r="A1" s="39" t="s">
        <v>22</v>
      </c>
      <c r="B1" s="41">
        <v>43312</v>
      </c>
      <c r="C1" s="41">
        <v>43342</v>
      </c>
      <c r="D1" s="41">
        <v>43344</v>
      </c>
      <c r="E1" s="41">
        <v>43374</v>
      </c>
      <c r="F1" s="41">
        <v>43405</v>
      </c>
      <c r="G1" s="41">
        <v>43435</v>
      </c>
      <c r="H1" s="41">
        <v>43466</v>
      </c>
      <c r="I1" s="41">
        <v>43497</v>
      </c>
      <c r="J1" s="41">
        <v>43525</v>
      </c>
      <c r="K1" s="41">
        <v>43556</v>
      </c>
      <c r="L1" s="41">
        <v>43586</v>
      </c>
      <c r="M1" s="41">
        <v>43617</v>
      </c>
      <c r="N1" s="41">
        <v>43647</v>
      </c>
      <c r="O1" s="41">
        <v>43678</v>
      </c>
      <c r="P1" s="41">
        <v>43709</v>
      </c>
      <c r="Q1" s="41">
        <v>43739</v>
      </c>
      <c r="R1" s="41">
        <v>43770</v>
      </c>
      <c r="S1" s="41">
        <v>43800</v>
      </c>
      <c r="T1" s="41">
        <v>43831</v>
      </c>
      <c r="U1" s="41">
        <v>43862</v>
      </c>
      <c r="V1" s="41">
        <v>43891</v>
      </c>
      <c r="W1" s="41">
        <v>43922</v>
      </c>
      <c r="X1" s="41">
        <v>43952</v>
      </c>
      <c r="Y1" s="41">
        <v>43983</v>
      </c>
      <c r="Z1" s="41">
        <v>44013</v>
      </c>
    </row>
    <row r="2" spans="1:26" ht="39.6" x14ac:dyDescent="0.25">
      <c r="A2" t="s">
        <v>20</v>
      </c>
      <c r="B2" s="14">
        <v>80</v>
      </c>
      <c r="C2" s="14">
        <f t="shared" ref="C2:G2" si="0">B2+C5-C6</f>
        <v>80</v>
      </c>
      <c r="D2" s="14">
        <f t="shared" si="0"/>
        <v>80</v>
      </c>
      <c r="E2" s="14">
        <f t="shared" si="0"/>
        <v>80</v>
      </c>
      <c r="F2" s="14">
        <f t="shared" si="0"/>
        <v>80</v>
      </c>
      <c r="G2" s="14">
        <f t="shared" si="0"/>
        <v>80</v>
      </c>
      <c r="H2" s="14">
        <f t="shared" ref="H2" si="1">G2+H5-H6</f>
        <v>80</v>
      </c>
      <c r="I2" s="14">
        <f t="shared" ref="I2" si="2">H2+I5-I6</f>
        <v>80</v>
      </c>
      <c r="J2" s="14">
        <f t="shared" ref="J2" si="3">I2+J5-J6</f>
        <v>80</v>
      </c>
      <c r="K2" s="14">
        <f t="shared" ref="K2" si="4">J2+K5-K6</f>
        <v>80</v>
      </c>
      <c r="L2" s="14">
        <f t="shared" ref="L2" si="5">K2+L5-L6</f>
        <v>80</v>
      </c>
      <c r="M2" s="14">
        <f t="shared" ref="M2" si="6">L2+M5-M6</f>
        <v>80</v>
      </c>
      <c r="N2" s="14">
        <f t="shared" ref="N2" si="7">M2+N5-N6</f>
        <v>80</v>
      </c>
      <c r="O2" s="14">
        <f t="shared" ref="O2" si="8">N2+O5-O6</f>
        <v>80</v>
      </c>
      <c r="P2" s="14">
        <f t="shared" ref="P2" si="9">O2+P5-P6</f>
        <v>80</v>
      </c>
      <c r="Q2" s="14">
        <f t="shared" ref="Q2" si="10">P2+Q5-Q6</f>
        <v>80</v>
      </c>
      <c r="R2" s="14">
        <f t="shared" ref="R2" si="11">Q2+R5-R6</f>
        <v>80</v>
      </c>
      <c r="S2" s="14">
        <f t="shared" ref="S2" si="12">R2+S5-S6</f>
        <v>80</v>
      </c>
      <c r="T2" s="14">
        <f t="shared" ref="T2" si="13">S2+T5-T6</f>
        <v>80</v>
      </c>
      <c r="U2" s="14">
        <f t="shared" ref="U2" si="14">T2+U5-U6</f>
        <v>80</v>
      </c>
      <c r="V2" s="14">
        <f t="shared" ref="V2" si="15">U2+V5-V6</f>
        <v>80</v>
      </c>
      <c r="W2" s="14">
        <f t="shared" ref="W2" si="16">V2+W5-W6</f>
        <v>80</v>
      </c>
      <c r="X2" s="14">
        <f t="shared" ref="X2" si="17">W2+X5-X6</f>
        <v>80</v>
      </c>
      <c r="Y2" s="14">
        <f t="shared" ref="Y2:Z2" si="18">X2+Y5-Y6</f>
        <v>80</v>
      </c>
      <c r="Z2" s="14">
        <f t="shared" si="18"/>
        <v>80</v>
      </c>
    </row>
    <row r="3" spans="1:26" ht="39.6" x14ac:dyDescent="0.25">
      <c r="A3" t="s">
        <v>21</v>
      </c>
      <c r="B3" s="42">
        <v>6</v>
      </c>
      <c r="C3" s="42">
        <f t="shared" ref="C3:G3" si="19">B3+(C7-C9)-(C4+C6-C8)</f>
        <v>5</v>
      </c>
      <c r="D3" s="42">
        <f t="shared" si="19"/>
        <v>5</v>
      </c>
      <c r="E3" s="42">
        <f t="shared" si="19"/>
        <v>4</v>
      </c>
      <c r="F3" s="42">
        <f t="shared" si="19"/>
        <v>4</v>
      </c>
      <c r="G3" s="42">
        <f t="shared" si="19"/>
        <v>4</v>
      </c>
      <c r="H3" s="42">
        <f t="shared" ref="H3" si="20">G3+(H7-H9)-(H4+H6-H8)</f>
        <v>3</v>
      </c>
      <c r="I3" s="42">
        <f t="shared" ref="I3" si="21">H3+(I7-I9)-(I4+I6-I8)</f>
        <v>2</v>
      </c>
      <c r="J3" s="42">
        <f t="shared" ref="J3" si="22">I3+(J7-J9)-(J4+J6-J8)</f>
        <v>2</v>
      </c>
      <c r="K3" s="42">
        <f t="shared" ref="K3" si="23">J3+(K7-K9)-(K4+K6-K8)</f>
        <v>2</v>
      </c>
      <c r="L3" s="42">
        <f t="shared" ref="L3" si="24">K3+(L7-L9)-(L4+L6-L8)</f>
        <v>2</v>
      </c>
      <c r="M3" s="42">
        <f t="shared" ref="M3" si="25">L3+(M7-M9)-(M4+M6-M8)</f>
        <v>2</v>
      </c>
      <c r="N3" s="42">
        <f t="shared" ref="N3" si="26">M3+(N7-N9)-(N4+N6-N8)</f>
        <v>1</v>
      </c>
      <c r="O3" s="42">
        <f t="shared" ref="O3" si="27">N3+(O7-O9)-(O4+O6-O8)</f>
        <v>1</v>
      </c>
      <c r="P3" s="42">
        <f t="shared" ref="P3" si="28">O3+(P7-P9)-(P4+P6-P8)</f>
        <v>1</v>
      </c>
      <c r="Q3" s="42">
        <f t="shared" ref="Q3" si="29">P3+(Q7-Q9)-(Q4+Q6-Q8)</f>
        <v>1</v>
      </c>
      <c r="R3" s="42">
        <f t="shared" ref="R3" si="30">Q3+(R7-R9)-(R4+R6-R8)</f>
        <v>1</v>
      </c>
      <c r="S3" s="42">
        <f t="shared" ref="S3" si="31">R3+(S7-S9)-(S4+S6-S8)</f>
        <v>9</v>
      </c>
      <c r="T3" s="42">
        <f t="shared" ref="T3" si="32">S3+(T7-T9)-(T4+T6-T8)</f>
        <v>1</v>
      </c>
      <c r="U3" s="42">
        <f t="shared" ref="U3" si="33">T3+(U7-U9)-(U4+U6-U8)</f>
        <v>1</v>
      </c>
      <c r="V3" s="42">
        <f t="shared" ref="V3" si="34">U3+(V7-V9)-(V4+V6-V8)</f>
        <v>1</v>
      </c>
      <c r="W3" s="42">
        <f t="shared" ref="W3" si="35">V3+(W7-W9)-(W4+W6-W8)</f>
        <v>1</v>
      </c>
      <c r="X3" s="42">
        <f t="shared" ref="X3" si="36">W3+(X7-X9)-(X4+X6-X8)</f>
        <v>1</v>
      </c>
      <c r="Y3" s="42">
        <f t="shared" ref="Y3:Z3" si="37">X3+(Y7-Y9)-(Y4+Y6-Y8)</f>
        <v>1</v>
      </c>
      <c r="Z3" s="42">
        <f t="shared" si="37"/>
        <v>1</v>
      </c>
    </row>
    <row r="4" spans="1:26" s="33" customFormat="1" ht="26.4" x14ac:dyDescent="0.25">
      <c r="A4" s="33" t="s">
        <v>23</v>
      </c>
      <c r="B4" s="51"/>
      <c r="C4" s="59">
        <v>2</v>
      </c>
      <c r="D4" s="59">
        <v>0</v>
      </c>
      <c r="E4" s="59">
        <v>2</v>
      </c>
      <c r="F4" s="59">
        <v>1</v>
      </c>
      <c r="G4" s="43">
        <v>1</v>
      </c>
      <c r="H4" s="34">
        <v>1</v>
      </c>
      <c r="I4" s="34">
        <v>2</v>
      </c>
      <c r="J4" s="34">
        <v>1</v>
      </c>
      <c r="K4" s="34">
        <v>1</v>
      </c>
      <c r="L4" s="34">
        <v>3</v>
      </c>
      <c r="M4" s="43">
        <v>1</v>
      </c>
      <c r="N4" s="34">
        <v>1</v>
      </c>
      <c r="O4" s="34">
        <v>0</v>
      </c>
      <c r="P4" s="34">
        <v>0</v>
      </c>
      <c r="Q4" s="34">
        <v>3</v>
      </c>
      <c r="R4" s="34">
        <v>0</v>
      </c>
      <c r="S4" s="34">
        <v>0</v>
      </c>
      <c r="T4" s="34">
        <v>8</v>
      </c>
      <c r="U4" s="34">
        <v>1</v>
      </c>
      <c r="V4" s="34">
        <v>1</v>
      </c>
      <c r="W4" s="34">
        <v>1</v>
      </c>
      <c r="X4" s="34">
        <v>1</v>
      </c>
      <c r="Y4" s="34">
        <v>1</v>
      </c>
      <c r="Z4" s="34">
        <v>0</v>
      </c>
    </row>
    <row r="5" spans="1:26" s="38" customFormat="1" ht="26.4" x14ac:dyDescent="0.25">
      <c r="A5" s="38" t="s">
        <v>24</v>
      </c>
      <c r="B5" s="52"/>
      <c r="C5" s="60">
        <v>0</v>
      </c>
      <c r="D5" s="60">
        <v>0</v>
      </c>
      <c r="E5" s="60">
        <v>0</v>
      </c>
      <c r="F5" s="60">
        <v>0</v>
      </c>
      <c r="G5" s="44">
        <v>0</v>
      </c>
      <c r="H5" s="52">
        <v>0</v>
      </c>
      <c r="I5" s="60">
        <v>0</v>
      </c>
      <c r="J5" s="60">
        <v>0</v>
      </c>
      <c r="K5" s="60">
        <v>0</v>
      </c>
      <c r="L5" s="60">
        <v>0</v>
      </c>
      <c r="M5" s="44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121">
        <v>0</v>
      </c>
    </row>
    <row r="6" spans="1:26" s="33" customFormat="1" ht="26.4" x14ac:dyDescent="0.25">
      <c r="A6" s="33" t="s">
        <v>25</v>
      </c>
      <c r="B6" s="51"/>
      <c r="C6" s="59">
        <v>0</v>
      </c>
      <c r="D6" s="59">
        <v>0</v>
      </c>
      <c r="E6" s="59">
        <v>0</v>
      </c>
      <c r="F6" s="59">
        <v>0</v>
      </c>
      <c r="G6" s="43">
        <v>0</v>
      </c>
      <c r="H6" s="51">
        <v>0</v>
      </c>
      <c r="I6" s="59">
        <v>0</v>
      </c>
      <c r="J6" s="59">
        <v>0</v>
      </c>
      <c r="K6" s="59">
        <v>0</v>
      </c>
      <c r="L6" s="59">
        <v>0</v>
      </c>
      <c r="M6" s="43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</row>
    <row r="7" spans="1:26" s="35" customFormat="1" ht="26.4" x14ac:dyDescent="0.25">
      <c r="A7" s="35" t="s">
        <v>27</v>
      </c>
      <c r="B7" s="132"/>
      <c r="C7" s="132">
        <f>COUNTIF('Reissuance Schedule'!$H$6:$H$87,"7/31/2018")</f>
        <v>0</v>
      </c>
      <c r="D7" s="132">
        <f>COUNTIF('Reissuance Schedule'!$H$6:$H$87,"8/31/2018")</f>
        <v>0</v>
      </c>
      <c r="E7" s="132">
        <f>COUNTIF('Reissuance Schedule'!$H$6:$H$87,"9/30/2018")</f>
        <v>2</v>
      </c>
      <c r="F7" s="132">
        <f>COUNTIF('Reissuance Schedule'!$H$6:$H$87,"10/31/2018")</f>
        <v>1</v>
      </c>
      <c r="G7" s="132">
        <f>COUNTIF('Reissuance Schedule'!$H$6:$H$87,"11/30/2018")</f>
        <v>1</v>
      </c>
      <c r="H7" s="132">
        <f>COUNTIF('Reissuance Schedule'!$H$6:$H$87,"12/31/2018")</f>
        <v>0</v>
      </c>
      <c r="I7" s="132">
        <f>COUNTIF('Reissuance Schedule'!$H$6:$H$87,"1/31/2019")</f>
        <v>1</v>
      </c>
      <c r="J7" s="132">
        <f>COUNTIF('Reissuance Schedule'!$H$6:$H$87,"2/28/2019")</f>
        <v>0</v>
      </c>
      <c r="K7" s="132">
        <f>COUNTIF('Reissuance Schedule'!$H$6:$H$87,"3/31/2019")</f>
        <v>0</v>
      </c>
      <c r="L7" s="132">
        <f>COUNTIF('Reissuance Schedule'!$H$6:$H$87,"4/30/2019")</f>
        <v>1</v>
      </c>
      <c r="M7" s="132">
        <f>COUNTIF('Reissuance Schedule'!$H$6:$H$87,"5/31/2019")</f>
        <v>1</v>
      </c>
      <c r="N7" s="132">
        <f>COUNTIF('Reissuance Schedule'!$H$6:$H$87,"6/30/2019")</f>
        <v>2</v>
      </c>
      <c r="O7" s="132">
        <f>COUNTIF('Reissuance Schedule'!$H$6:$H$87,"7/31/2019")</f>
        <v>2</v>
      </c>
      <c r="P7" s="132">
        <f>COUNTIF('Reissuance Schedule'!$H$6:$H$87,"8/31/2019")</f>
        <v>0</v>
      </c>
      <c r="Q7" s="132">
        <f>COUNTIF('Reissuance Schedule'!$H$6:$H$87,"9/30/2019")</f>
        <v>1</v>
      </c>
      <c r="R7" s="132">
        <f>COUNTIF('Reissuance Schedule'!$H$6:$H$87,"10/31/2019")</f>
        <v>2</v>
      </c>
      <c r="S7" s="132">
        <f>COUNTIF('Reissuance Schedule'!$H$6:$H$87,"11/30/2019")</f>
        <v>8</v>
      </c>
      <c r="T7" s="132">
        <f>COUNTIF('Reissuance Schedule'!$H$6:$H$87,"12/31/2019")</f>
        <v>0</v>
      </c>
      <c r="U7" s="132">
        <f>COUNTIF('Reissuance Schedule'!$H$6:$H$87,"1/31/2020")</f>
        <v>0</v>
      </c>
      <c r="V7" s="132">
        <f>COUNTIF('Reissuance Schedule'!$H$6:$H$87,"2/29/2020")</f>
        <v>1</v>
      </c>
      <c r="W7" s="132">
        <f>COUNTIF('Reissuance Schedule'!$H$6:$H$87,"3/31/2020")</f>
        <v>1</v>
      </c>
      <c r="X7" s="132">
        <f>COUNTIF('Reissuance Schedule'!$H$6:$H$87,"4/30/2020")</f>
        <v>1</v>
      </c>
      <c r="Y7" s="132">
        <f>COUNTIF('Reissuance Schedule'!$H$6:$H$87,"5/31/2020")</f>
        <v>0</v>
      </c>
      <c r="Z7" s="132">
        <f>COUNTIF('Reissuance Schedule'!$H$6:$H$87,"6/30/2020")</f>
        <v>2</v>
      </c>
    </row>
    <row r="8" spans="1:26" s="36" customFormat="1" ht="39.6" x14ac:dyDescent="0.25">
      <c r="A8" s="36" t="s">
        <v>29</v>
      </c>
      <c r="B8" s="53"/>
      <c r="C8" s="61">
        <v>1</v>
      </c>
      <c r="D8" s="61">
        <v>0</v>
      </c>
      <c r="E8" s="61">
        <v>0</v>
      </c>
      <c r="F8" s="61">
        <v>0</v>
      </c>
      <c r="G8" s="45">
        <v>0</v>
      </c>
      <c r="H8" s="37">
        <v>0</v>
      </c>
      <c r="I8" s="37">
        <v>0</v>
      </c>
      <c r="J8" s="37">
        <v>1</v>
      </c>
      <c r="K8" s="37">
        <v>1</v>
      </c>
      <c r="L8" s="37">
        <v>3</v>
      </c>
      <c r="M8" s="45">
        <v>0</v>
      </c>
      <c r="N8" s="37">
        <v>0</v>
      </c>
      <c r="O8" s="37">
        <v>0</v>
      </c>
      <c r="P8" s="37">
        <v>0</v>
      </c>
      <c r="Q8" s="37">
        <v>2</v>
      </c>
      <c r="R8" s="37">
        <v>0</v>
      </c>
      <c r="S8" s="37">
        <v>0</v>
      </c>
      <c r="T8" s="37">
        <v>0</v>
      </c>
      <c r="U8" s="37">
        <v>1</v>
      </c>
      <c r="V8" s="37">
        <v>1</v>
      </c>
      <c r="W8" s="37">
        <v>1</v>
      </c>
      <c r="X8" s="37">
        <v>1</v>
      </c>
      <c r="Y8" s="37">
        <v>1</v>
      </c>
      <c r="Z8" s="37">
        <v>0</v>
      </c>
    </row>
    <row r="9" spans="1:26" s="31" customFormat="1" ht="26.4" x14ac:dyDescent="0.25">
      <c r="A9" s="31" t="s">
        <v>28</v>
      </c>
      <c r="B9" s="54"/>
      <c r="C9" s="62">
        <v>0</v>
      </c>
      <c r="D9" s="62">
        <v>0</v>
      </c>
      <c r="E9" s="62">
        <v>1</v>
      </c>
      <c r="F9" s="62">
        <v>0</v>
      </c>
      <c r="G9" s="46">
        <v>0</v>
      </c>
      <c r="H9" s="32">
        <v>0</v>
      </c>
      <c r="I9" s="32">
        <v>0</v>
      </c>
      <c r="J9" s="32">
        <v>0</v>
      </c>
      <c r="K9" s="32">
        <v>0</v>
      </c>
      <c r="L9" s="32">
        <v>1</v>
      </c>
      <c r="M9" s="46">
        <v>0</v>
      </c>
      <c r="N9" s="32">
        <v>2</v>
      </c>
      <c r="O9" s="32">
        <v>2</v>
      </c>
      <c r="P9" s="32">
        <v>0</v>
      </c>
      <c r="Q9" s="32">
        <v>0</v>
      </c>
      <c r="R9" s="32">
        <v>2</v>
      </c>
      <c r="S9" s="32">
        <v>0</v>
      </c>
      <c r="T9" s="32">
        <v>0</v>
      </c>
      <c r="U9" s="32">
        <v>0</v>
      </c>
      <c r="V9" s="32">
        <v>1</v>
      </c>
      <c r="W9" s="32">
        <v>1</v>
      </c>
      <c r="X9" s="32">
        <v>1</v>
      </c>
      <c r="Y9" s="32">
        <v>0</v>
      </c>
      <c r="Z9" s="32">
        <v>2</v>
      </c>
    </row>
    <row r="10" spans="1:26" s="39" customFormat="1" ht="26.4" x14ac:dyDescent="0.25">
      <c r="A10" s="39" t="s">
        <v>26</v>
      </c>
      <c r="B10" s="40">
        <f t="shared" ref="B10:Z10" si="38">(B2-B3)/B2*100</f>
        <v>92.5</v>
      </c>
      <c r="C10" s="40">
        <f t="shared" si="38"/>
        <v>93.75</v>
      </c>
      <c r="D10" s="40">
        <f t="shared" si="38"/>
        <v>93.75</v>
      </c>
      <c r="E10" s="40">
        <f t="shared" si="38"/>
        <v>95</v>
      </c>
      <c r="F10" s="40">
        <f t="shared" si="38"/>
        <v>95</v>
      </c>
      <c r="G10" s="40">
        <f t="shared" si="38"/>
        <v>95</v>
      </c>
      <c r="H10" s="40">
        <f t="shared" si="38"/>
        <v>96.25</v>
      </c>
      <c r="I10" s="40">
        <f t="shared" si="38"/>
        <v>97.5</v>
      </c>
      <c r="J10" s="40">
        <f t="shared" si="38"/>
        <v>97.5</v>
      </c>
      <c r="K10" s="40">
        <f t="shared" si="38"/>
        <v>97.5</v>
      </c>
      <c r="L10" s="40">
        <f t="shared" si="38"/>
        <v>97.5</v>
      </c>
      <c r="M10" s="40">
        <f t="shared" si="38"/>
        <v>97.5</v>
      </c>
      <c r="N10" s="40">
        <f t="shared" si="38"/>
        <v>98.75</v>
      </c>
      <c r="O10" s="40">
        <f t="shared" si="38"/>
        <v>98.75</v>
      </c>
      <c r="P10" s="40">
        <f t="shared" si="38"/>
        <v>98.75</v>
      </c>
      <c r="Q10" s="40">
        <f t="shared" si="38"/>
        <v>98.75</v>
      </c>
      <c r="R10" s="40">
        <f t="shared" si="38"/>
        <v>98.75</v>
      </c>
      <c r="S10" s="40">
        <f t="shared" si="38"/>
        <v>88.75</v>
      </c>
      <c r="T10" s="40">
        <f t="shared" si="38"/>
        <v>98.75</v>
      </c>
      <c r="U10" s="40">
        <f t="shared" si="38"/>
        <v>98.75</v>
      </c>
      <c r="V10" s="40">
        <f t="shared" si="38"/>
        <v>98.75</v>
      </c>
      <c r="W10" s="40">
        <f t="shared" si="38"/>
        <v>98.75</v>
      </c>
      <c r="X10" s="40">
        <f t="shared" si="38"/>
        <v>98.75</v>
      </c>
      <c r="Y10" s="40">
        <f t="shared" si="38"/>
        <v>98.75</v>
      </c>
      <c r="Z10" s="40">
        <f t="shared" si="38"/>
        <v>98.75</v>
      </c>
    </row>
    <row r="12" spans="1:26" x14ac:dyDescent="0.25">
      <c r="A12" s="48"/>
    </row>
    <row r="13" spans="1:26" x14ac:dyDescent="0.25">
      <c r="A13" s="57"/>
      <c r="Z13" s="14"/>
    </row>
  </sheetData>
  <phoneticPr fontId="8" type="noConversion"/>
  <pageMargins left="0.5" right="0.5" top="1" bottom="1" header="0.5" footer="0.5"/>
  <pageSetup fitToWidth="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D20" sqref="D20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Reissuance Schedule</vt:lpstr>
      <vt:lpstr>Percent Up-to-Date</vt:lpstr>
      <vt:lpstr>Sheet1</vt:lpstr>
      <vt:lpstr>Chart</vt:lpstr>
      <vt:lpstr>'Percent Up-to-Date'!Print_Area</vt:lpstr>
      <vt:lpstr>'Reissuance Schedule'!Print_Area</vt:lpstr>
      <vt:lpstr>'Reissuance Schedule'!Print_Titles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 Tang</dc:creator>
  <cp:lastModifiedBy>Bill Johnson</cp:lastModifiedBy>
  <cp:lastPrinted>2018-07-05T20:31:39Z</cp:lastPrinted>
  <dcterms:created xsi:type="dcterms:W3CDTF">2005-01-18T17:48:04Z</dcterms:created>
  <dcterms:modified xsi:type="dcterms:W3CDTF">2018-07-19T19:08:10Z</dcterms:modified>
</cp:coreProperties>
</file>