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tabRatio="925"/>
  </bookViews>
  <sheets>
    <sheet name="D.1 Statewide Hg Em sector yrs" sheetId="4" r:id="rId1"/>
    <sheet name="D.1 Footnotes" sheetId="5" r:id="rId2"/>
    <sheet name="D.2 Emissions by county" sheetId="11" r:id="rId3"/>
    <sheet name="D.3 Wet dep monitoring v REMSAD" sheetId="9" r:id="rId4"/>
    <sheet name="D.3 Footnotes" sheetId="8" r:id="rId5"/>
    <sheet name="D.4 Dry dep monitoring v REMSAD" sheetId="10" r:id="rId6"/>
  </sheets>
  <definedNames>
    <definedName name="_xlnm._FilterDatabase" localSheetId="0" hidden="1">'D.1 Statewide Hg Em sector yrs'!#REF!</definedName>
    <definedName name="_xlnm._FilterDatabase" localSheetId="2" hidden="1">'D.2 Emissions by county'!$A$3:$L$3</definedName>
    <definedName name="_xlnm.Database" localSheetId="2">#REF!</definedName>
    <definedName name="_xlnm.Database">#REF!</definedName>
    <definedName name="_xlnm.Print_Titles" localSheetId="0">'D.1 Statewide Hg Em sector yrs'!$1:$3</definedName>
    <definedName name="_xlnm.Print_Titles" localSheetId="2">'D.2 Emissions by county'!$1:$3</definedName>
  </definedNames>
  <calcPr calcId="145621"/>
</workbook>
</file>

<file path=xl/calcChain.xml><?xml version="1.0" encoding="utf-8"?>
<calcChain xmlns="http://schemas.openxmlformats.org/spreadsheetml/2006/main">
  <c r="C29" i="4" l="1"/>
  <c r="C38" i="4" l="1"/>
  <c r="C53" i="4"/>
  <c r="J63" i="11" l="1"/>
  <c r="I63" i="11"/>
  <c r="H63" i="11"/>
  <c r="G63" i="11"/>
  <c r="F63" i="11"/>
  <c r="E63" i="11"/>
  <c r="D63" i="11"/>
  <c r="C63" i="11"/>
  <c r="B63" i="11"/>
  <c r="K62" i="11"/>
  <c r="J62" i="11"/>
  <c r="I62" i="11"/>
  <c r="H62" i="11"/>
  <c r="G62" i="11"/>
  <c r="F62" i="11"/>
  <c r="E62" i="11"/>
  <c r="D62" i="11"/>
  <c r="C62" i="11"/>
  <c r="B62" i="11"/>
  <c r="K61" i="11"/>
  <c r="K60" i="11"/>
  <c r="K59" i="11"/>
  <c r="K58" i="11"/>
  <c r="K57" i="11"/>
  <c r="K56" i="11"/>
  <c r="K55" i="11"/>
  <c r="K54" i="11"/>
  <c r="K53" i="11"/>
  <c r="K52" i="11"/>
  <c r="K51" i="11"/>
  <c r="K50" i="11"/>
  <c r="K49" i="11"/>
  <c r="K48" i="11"/>
  <c r="K47" i="11"/>
  <c r="K46" i="11"/>
  <c r="K45" i="11"/>
  <c r="K44" i="11"/>
  <c r="K43" i="11"/>
  <c r="K42" i="11"/>
  <c r="K41" i="11"/>
  <c r="K40" i="11"/>
  <c r="K39" i="11"/>
  <c r="K38" i="11"/>
  <c r="K37" i="11"/>
  <c r="K36" i="11"/>
  <c r="K35" i="11"/>
  <c r="K34" i="11"/>
  <c r="K33" i="11"/>
  <c r="K32" i="11"/>
  <c r="K31" i="11"/>
  <c r="K30" i="11"/>
  <c r="K29" i="11"/>
  <c r="K28" i="11"/>
  <c r="K27" i="11"/>
  <c r="K26" i="11"/>
  <c r="K25" i="11"/>
  <c r="K24" i="11"/>
  <c r="K23" i="11"/>
  <c r="K22" i="11"/>
  <c r="K21" i="11"/>
  <c r="K20" i="11"/>
  <c r="K19" i="11"/>
  <c r="K18" i="11"/>
  <c r="K17" i="11"/>
  <c r="K16" i="11"/>
  <c r="K15" i="11"/>
  <c r="K14" i="11"/>
  <c r="K13" i="11"/>
  <c r="K12" i="11"/>
  <c r="K11" i="11"/>
  <c r="K10" i="11"/>
  <c r="K9" i="11"/>
  <c r="K8" i="11"/>
  <c r="K7" i="11"/>
  <c r="K6" i="11"/>
  <c r="K5" i="11"/>
  <c r="K4" i="11"/>
  <c r="M11" i="9"/>
  <c r="H59" i="4"/>
  <c r="H88" i="4"/>
  <c r="E11" i="4" l="1"/>
  <c r="D11" i="4"/>
  <c r="C11" i="4"/>
  <c r="B11" i="4"/>
  <c r="E21" i="4"/>
  <c r="E5" i="4"/>
  <c r="H14" i="4"/>
  <c r="E54" i="4"/>
  <c r="D54" i="4"/>
  <c r="C54" i="4"/>
  <c r="B54" i="4"/>
  <c r="E83" i="4"/>
  <c r="E74" i="4" s="1"/>
  <c r="D83" i="4"/>
  <c r="D74" i="4" s="1"/>
  <c r="C83" i="4"/>
  <c r="C74" i="4" s="1"/>
  <c r="B83" i="4"/>
  <c r="B74" i="4" s="1"/>
  <c r="E65" i="4"/>
  <c r="E64" i="4" s="1"/>
  <c r="D65" i="4"/>
  <c r="D64" i="4" s="1"/>
  <c r="C65" i="4"/>
  <c r="C64" i="4" s="1"/>
  <c r="B65" i="4"/>
  <c r="B64" i="4" s="1"/>
  <c r="C37" i="4"/>
  <c r="E37" i="4"/>
  <c r="D37" i="4"/>
  <c r="B37" i="4"/>
  <c r="E32" i="4"/>
  <c r="D32" i="4"/>
  <c r="C32" i="4"/>
  <c r="B32" i="4"/>
  <c r="B28" i="4" s="1"/>
  <c r="D21" i="4"/>
  <c r="C21" i="4"/>
  <c r="B21" i="4"/>
  <c r="D5" i="4"/>
  <c r="C5" i="4"/>
  <c r="B5" i="4"/>
  <c r="H72" i="4"/>
  <c r="H71" i="4"/>
  <c r="H69" i="4"/>
  <c r="H48" i="4"/>
  <c r="H44" i="4"/>
  <c r="H42" i="4"/>
  <c r="H38" i="4"/>
  <c r="H35" i="4"/>
  <c r="H34" i="4"/>
  <c r="E4" i="4" l="1"/>
  <c r="D4" i="4"/>
  <c r="C28" i="4"/>
  <c r="E28" i="4"/>
  <c r="H64" i="4"/>
  <c r="D28" i="4"/>
  <c r="H37" i="4"/>
  <c r="B4" i="4"/>
  <c r="C4" i="4"/>
  <c r="H28" i="4" l="1"/>
  <c r="H4" i="4"/>
</calcChain>
</file>

<file path=xl/sharedStrings.xml><?xml version="1.0" encoding="utf-8"?>
<sst xmlns="http://schemas.openxmlformats.org/spreadsheetml/2006/main" count="343" uniqueCount="305">
  <si>
    <t>Bulk Gasoline Terminals</t>
  </si>
  <si>
    <t>Cremation</t>
  </si>
  <si>
    <t>(d)</t>
  </si>
  <si>
    <t>Dental Alloy (Mercury Amalgams) Production</t>
  </si>
  <si>
    <t>(e)</t>
  </si>
  <si>
    <t>Fertilizer Application</t>
  </si>
  <si>
    <t>Fluorescent Lamp Breakage</t>
  </si>
  <si>
    <t>Fluorescent Lamp Recycling</t>
  </si>
  <si>
    <t>(f)</t>
  </si>
  <si>
    <t>(g)</t>
  </si>
  <si>
    <t>(k)</t>
  </si>
  <si>
    <t>(h)</t>
  </si>
  <si>
    <t>(i)</t>
  </si>
  <si>
    <t>(j)</t>
  </si>
  <si>
    <t>(l)</t>
  </si>
  <si>
    <t>(m)</t>
  </si>
  <si>
    <t>(n)</t>
  </si>
  <si>
    <t>(o)</t>
  </si>
  <si>
    <t>(p)</t>
  </si>
  <si>
    <t>(s)</t>
  </si>
  <si>
    <t>(t)</t>
  </si>
  <si>
    <t>Laboratories</t>
  </si>
  <si>
    <t>(w)</t>
  </si>
  <si>
    <t>Motor Vehicle Fires</t>
  </si>
  <si>
    <t>Waste Disposal</t>
  </si>
  <si>
    <t>Coal</t>
  </si>
  <si>
    <t>NR</t>
  </si>
  <si>
    <t>Gold</t>
  </si>
  <si>
    <t>(a)</t>
  </si>
  <si>
    <t>Nonmetallic Minerals</t>
  </si>
  <si>
    <t>Other Metals</t>
  </si>
  <si>
    <t>Auto Body Shredding</t>
  </si>
  <si>
    <t>Beet Sugar Manufacturing</t>
  </si>
  <si>
    <t>Diatomaceous Earth</t>
  </si>
  <si>
    <t>Fabricated Metal Products</t>
  </si>
  <si>
    <t>Fiberglass Manufacturing</t>
  </si>
  <si>
    <t>Glass Manufacture</t>
  </si>
  <si>
    <t>Mineral Products (not defined)</t>
  </si>
  <si>
    <t>Other</t>
  </si>
  <si>
    <t>Paint &amp; Coatings</t>
  </si>
  <si>
    <t>Municipal Landfill</t>
  </si>
  <si>
    <t>Commercial / Institutional</t>
  </si>
  <si>
    <t>Residential</t>
  </si>
  <si>
    <t>Oil</t>
  </si>
  <si>
    <t>Industrial Boilers, ICEs</t>
  </si>
  <si>
    <t>Biomass</t>
  </si>
  <si>
    <t>Natural Gas</t>
  </si>
  <si>
    <t>Geothermal</t>
  </si>
  <si>
    <t>Landfill Gas</t>
  </si>
  <si>
    <t>Solid Waste - Long Beach SERRF</t>
  </si>
  <si>
    <t>Cement Manufacturing</t>
  </si>
  <si>
    <t>Chemical Manufacturing</t>
  </si>
  <si>
    <t>Ferrous Metals</t>
  </si>
  <si>
    <t>Mining</t>
  </si>
  <si>
    <t>NEC</t>
  </si>
  <si>
    <t>Non-ferrous Metals</t>
  </si>
  <si>
    <t>Oil &amp; Gas Production</t>
  </si>
  <si>
    <t>Petroleum Refineries</t>
  </si>
  <si>
    <t>Pulp &amp; Paper</t>
  </si>
  <si>
    <t>Mobile Sources</t>
  </si>
  <si>
    <t>Aircraft</t>
  </si>
  <si>
    <t>Industrial &amp; Manufacturing Processes</t>
  </si>
  <si>
    <t>Incineration</t>
  </si>
  <si>
    <t>Municipal - all others</t>
  </si>
  <si>
    <t>Hazardous Waste - Sierra Army Depot</t>
  </si>
  <si>
    <t>Medical</t>
  </si>
  <si>
    <t>Hazardous Waste - all others</t>
  </si>
  <si>
    <t>Other Sources</t>
  </si>
  <si>
    <t>Agricultural Field Burning</t>
  </si>
  <si>
    <t>Other Miscellaneous Sources</t>
  </si>
  <si>
    <t>Solvents</t>
  </si>
  <si>
    <t>Degreasing</t>
  </si>
  <si>
    <t>Graphic Arts</t>
  </si>
  <si>
    <t>Solid Waste - All Others</t>
  </si>
  <si>
    <t>TOTAL</t>
  </si>
  <si>
    <t>Fuel Combustion</t>
  </si>
  <si>
    <t>Mercury Source Category</t>
  </si>
  <si>
    <t>% Reduction between 2001 &amp; 2008:</t>
  </si>
  <si>
    <t>Major Emissions as Percent of Inventory</t>
  </si>
  <si>
    <t>Industrial Surface Coating &amp; 
Solvent Use</t>
  </si>
  <si>
    <t>Asphalt, Concrete, Bricks, Gypsum, Lime, Construction/ Industrial Sand &amp; Gravel</t>
  </si>
  <si>
    <t>Food &amp; Agriculture</t>
  </si>
  <si>
    <t>Storage &amp; Transfer</t>
  </si>
  <si>
    <t>Total Emissions:</t>
  </si>
  <si>
    <t>Sectors with substantial percent change between 
2001 &amp; 2008</t>
  </si>
  <si>
    <r>
      <t>Mercury Emissions</t>
    </r>
    <r>
      <rPr>
        <sz val="10"/>
        <color theme="1"/>
        <rFont val="Arial"/>
        <family val="2"/>
      </rPr>
      <t xml:space="preserve"> (a)</t>
    </r>
    <r>
      <rPr>
        <b/>
        <sz val="10"/>
        <color theme="1"/>
        <rFont val="Arial"/>
        <family val="2"/>
      </rPr>
      <t xml:space="preserve">
</t>
    </r>
    <r>
      <rPr>
        <sz val="10"/>
        <color theme="1"/>
        <rFont val="Arial"/>
        <family val="2"/>
      </rPr>
      <t>(kg/year)</t>
    </r>
  </si>
  <si>
    <t>2001 (b)</t>
  </si>
  <si>
    <t>2005 (c)</t>
  </si>
  <si>
    <t xml:space="preserve">(q) </t>
  </si>
  <si>
    <t>(r)</t>
  </si>
  <si>
    <t>(u)</t>
  </si>
  <si>
    <t>(v)</t>
  </si>
  <si>
    <t>(aa)</t>
  </si>
  <si>
    <t>(bb)</t>
  </si>
  <si>
    <t>(cc)</t>
  </si>
  <si>
    <t>(dd)</t>
  </si>
  <si>
    <t>(ee)</t>
  </si>
  <si>
    <t>(ff)</t>
  </si>
  <si>
    <t>(y)</t>
  </si>
  <si>
    <t xml:space="preserve">(z) </t>
  </si>
  <si>
    <t>(gg)</t>
  </si>
  <si>
    <t>(hh)</t>
  </si>
  <si>
    <t>(ii)</t>
  </si>
  <si>
    <t>Commercial Marine Vessels (x)</t>
  </si>
  <si>
    <t>Locomotives (x)</t>
  </si>
  <si>
    <t>Non-Road Equipment - Diesel (x)</t>
  </si>
  <si>
    <t>Non-Road Equipment - Gasoline (x)</t>
  </si>
  <si>
    <t>On-Road Diesel Heavy Duty Vehicles (x)</t>
  </si>
  <si>
    <t>On-Road Diesel Light Duty Vehicles (x)</t>
  </si>
  <si>
    <t>Planes, Trains, &amp; Ships (x)</t>
  </si>
  <si>
    <r>
      <t xml:space="preserve">6,299 </t>
    </r>
    <r>
      <rPr>
        <sz val="10"/>
        <color theme="1"/>
        <rFont val="Arial"/>
        <family val="2"/>
      </rPr>
      <t>(5,527)</t>
    </r>
  </si>
  <si>
    <t>(b) The REMSAD 2001 model run did not include nonpoint source emissions (e.g., mobile sources) because they were not available at the time the model was developed.</t>
  </si>
  <si>
    <t>(c) The 2005 NEI incorporated the same area-wide point source emission values as those included in the 2002 NEI for the following categories: Fertilizer Application; Fuel Comb - Comm/Institutional – Biomass &amp; Oil; Fuel Comb - Industrial Boilers, ICEs – Oil &amp; Other; Fuel Comb - Industrial Boilers, ICEs – Other; and Motor Vehicle Fires. The 2008 inventory did not incorporate these values. Area-wide emissions are emissions from point sources that are typically small, but there may be a large number of them, and they are not usually associated with emissions from a stack.</t>
  </si>
  <si>
    <t>(e) Additional biomass facilities were included in the 2008 inventory compared to earlier inventories.</t>
  </si>
  <si>
    <t>(f) Many coal power facilities reduced the amount and/or number of emissions or did not have emissions reported in the 2008 inventory.</t>
  </si>
  <si>
    <t>(g) Some facilities had substantial increases; e.g., the Aidlin Geothermal Project increased from 120 to 218 lbs/yr between 2001 and 2008.  Several had substantial decreases; e.g., Geysers Units 13 and 16 had combined emissions of 1595 lbs in the 2001 inventory and combined emissions of 16 lbs in the 2008 inventory. Some facilities that had emissions in the 2001 inventory did not have emissions in the 2008 inventory; e.g., emissions from NCPA Unit 4 were included the 2001,  2002 and 2005 inventories but not the 2008 inventory.  In addition, there were some reporting irregularities.  For example, the 2001, 2002 and 2005 inventories each reported 8 different emissions from NCPA Unit 4 totaling 235.7 lbs/year, and the CARB 2008 inventory reported a total of 235.7 lbs per year, but the USEPA 2008 NEI reported only one emissions of 0.7 lbs/yr.</t>
  </si>
  <si>
    <t>(h) The 2001 inventory included four emissions from the Long Beach SERRF project; three were categorized as municipal waste incineration (total of 353 lbs/yr) and one was categorized as solid waste fuel combustion for electricity generation (688 lbs/yr). The 2002, 2005 and 2008 inventories did not include any Long Beach SERFF emissions categorized as solid waste fuel combustion.</t>
  </si>
  <si>
    <t>(i) Georgia Pacific Corp (165 lbs/yr in the 2001, 2002, and 2005 inventories) in Placer County was not included in the 2008 inventory.</t>
  </si>
  <si>
    <t>(j) The 2001 and 2002 inventories included emissions from a chemical company; coal combustion emissions from this facility were not included in the 2005 and 2008 inventories.</t>
  </si>
  <si>
    <t>(k) Many of the facilities in this category in the 2001 inventory were re-categorized as petroleum refineries in later inventories.</t>
  </si>
  <si>
    <t>(m) See Table 3 for a review of cement plant-specific emissions over time.</t>
  </si>
  <si>
    <t>(n) The 2005 and 2008 inventories included emissions of 244 lbs for TAMCO; TAMCO emissions were not identified in the 2001 and 2002 emissions.</t>
  </si>
  <si>
    <t>(o) USEPA directed the REMSAD modelers to remove Homestake Gold Mine emissions from the REMSAD 2001 model run's inventory because the mine closed in 2002. However, the USEPA's 2002 and 2005 NEI inventories both reported Homestake emissions  of 16.9 lbs/yr. Also, CR Briggs Corp reported 28.9 lbs/yr in the 2005 NEI but did not report any emissions in the 2008 NEI. Only one company, Chemgold, reported emissions in 2008. Several companies that reported emissions in 2001, 2002, and/or 2005 did not report emissions in 2008.</t>
  </si>
  <si>
    <t>(p) In the 2001 inventory, California Portland Cement Company in the Los Angeles region was listed as having emissions of 113.6 lbs categorized as "lime manufacture", an emission type not included in later inventories.  In the 2001 inventory, the Sonora Mining Corporation in the Sierra Nevada Foothills was listed as having emissions of 78 lbs. Emissions from the Sonora Mining Corporation were not included in the 2002, 2005 and 2008 NEI. The 2002, 2005 and 2008 inventories included annual total emissions of 0.032, 19.0, and 18.9 lbs/yr from A. Teichart &amp; Son construction sand and gravel mining in the Sacramento region.</t>
  </si>
  <si>
    <t>(q) Several facilities were reported has having emissions between 0.1 and 11 lbs per year in the 2001, 2002 and 2005 inventories that did not have emissions in the 2008 inventory. Also, the 2001, 2002, 2005 and 2008 inventories included annual total emissions of 0.24, 0.12, 25.7,  and 25.8 lbs/yr from A. Teichart &amp; Son for asphalt manufacturing in the Sacramento region.</t>
  </si>
  <si>
    <t>(r) Three facilities with emissions between 9 and 72 lbs/yr in the 2001, 2002, and/or 2005 inventories - Cosmotronics Corp, Daico Ind Inc., and Consolidated Drum Reconditioning - did not have emissions in the 2008 inventory.</t>
  </si>
  <si>
    <t>(s) Several facilities apparently reduced their emissions or had no emissions reported in the 2002, 2005 and 2008 inventories.</t>
  </si>
  <si>
    <t xml:space="preserve">(t) The 2001, 2002 and 2005 inventories included emissions of 141.8 lbs/yr  from Old Quaker Paint Company; the 2008 inventory did not include emissions from the Old Quaker Paint Company.  The 2001 and 2002 inventories included emissions of 10.71 lbs/yr from Life Paint Company; the 2005 and 2008 inventories did not include emissions from Life Paint Company.  </t>
  </si>
  <si>
    <t>(u) The 2008 inventory did not include emissions from Quemetco Inc.</t>
  </si>
  <si>
    <t>(v) The 2001 and 2002 inventories included Chemex Inc. (169.13 lbs/yr); the 2005 and 2008 inventories did not include any emissions from Chemex.  The 2001, 2002, and 2005 inventories included Shell Western E&amp;P Inc. (facility ID 15143050234, 252 lbs/yr); the 2008 inventory did not include emissions from this particular Shell facility.</t>
  </si>
  <si>
    <t>(w) Several facilities reported emissions between 30 and 175 lbs/year in 2002 and 2005 but not in 2001 and 2008.</t>
  </si>
  <si>
    <t>(x) The 2001 inventory did not include estimates for these mobile sources so 2002 values were used.</t>
  </si>
  <si>
    <t xml:space="preserve">(y) Mercury emissions from diesel equipment and heavy duty vehicles may be a substantial source. A review of emissions estimates by county indicates that mobile emissions may be particularly high - compared to other source types as well as overall loads - in the Los Angeles/San Bernardino, Sacramento, San Diego and San Francisco Bay regions, as well as in the San Joaquin Valley  and Tulare Basin counties.  </t>
  </si>
  <si>
    <t>(z) The Mobile - On-Road Diesel Vehicles "Heavy Duty " and "Light Duty " categories were combined in the 2005 NEI summary.</t>
  </si>
  <si>
    <t xml:space="preserve">(aa)  In 2001 Sierra Army Depot ceased its mission to renovate and demilitarize ammunition using the Open Burn/Open Detonation (OB/OD) process and in 2003 withdrew its DTSC permit application for hazardous waste OB/OD treatment operations. </t>
  </si>
  <si>
    <t>(bb) The 2001, 2002, and 2005 inventories included three emissions each year for the Long Beach SERRF categorized as municipal waste incineration: LMWC-1 (105 lbs/yr), LMWC-2 (131.6 lbs/yr), and LMWC-3 (116.8 lbs/yr). The 2008 inventory included a single emission of 132.8 lbs/yr.</t>
  </si>
  <si>
    <t>(cc) The 2001, 2002, and 2005 inventories included emissions of 32 lbs/yr from the Commerce Refuse-to-Energy Facility, but the 2008 inventory did not include any emissions characterized as waste incineration from this facility.</t>
  </si>
  <si>
    <t xml:space="preserve">(dd) Emissions of 11.7 lbs/yr from the South Tahoe Public Utility District were included in the 2001 and 2002 inventories, but no emissions from this facility were included in the 2005 and 2008 inventories. Emissions of 8.9 lbs/yr from the Sacramento Rendering Company were included in the 2001 inventory but not the 2002, 2005 or 2008 inventories. Emissions of 6 lbs/yr from the City of Los Angeles Hyperion Treatment Plant were included in the 2001 and 2002 inventories but not the 2005 or 2008 inventories. </t>
  </si>
  <si>
    <t>(ee) About 2400 individual municipal landfill emissions were included in the 2001, 2002 and 2005 inventories, but only 8 were included in the 2008 inventory.</t>
  </si>
  <si>
    <t>(gg) Dental alloy production and fluorescent lamp breakage and recycling  were identified as separate categories only in the 2001 inventory.</t>
  </si>
  <si>
    <t>(hh) The 2001 inventory did not include estimates for several mobile sources so 2002 values were used. The two 2001 inventory total values reflect the totals with and without the 2002 mobile source estimates.</t>
  </si>
  <si>
    <t>(d) There were substantial reporting differences for the area-wide "Fuel Comb - Comm/Institutional - Oil" emissions in the 2001 and 2002 inventories.</t>
  </si>
  <si>
    <t>(l) There were substantial reporting differences for the area-wide "Fuel Comb - Industrial Boilers, ICEs - Oil" emissions in the 2001 and 2002 inventories.</t>
  </si>
  <si>
    <t>(ff) The 2001 inventory included emissions from cremation facilities in both the facility inventory and the area-wide inventory.  Later inventories included cremation facility emissions only in the facility inventory.</t>
  </si>
  <si>
    <r>
      <t>Study</t>
    </r>
    <r>
      <rPr>
        <sz val="9"/>
        <color rgb="FF000000"/>
        <rFont val="Arial"/>
        <family val="2"/>
      </rPr>
      <t xml:space="preserve"> (a, b)</t>
    </r>
  </si>
  <si>
    <r>
      <t>Station</t>
    </r>
    <r>
      <rPr>
        <sz val="9"/>
        <color rgb="FF000000"/>
        <rFont val="Arial"/>
        <family val="2"/>
      </rPr>
      <t xml:space="preserve"> (c)</t>
    </r>
  </si>
  <si>
    <t>Collection Period</t>
  </si>
  <si>
    <t>Site Latitude</t>
  </si>
  <si>
    <t>Site Longitude</t>
  </si>
  <si>
    <t>REMSAD Cell Code</t>
  </si>
  <si>
    <t>Percent Difference for REMSAD Compared to Empirical Result</t>
  </si>
  <si>
    <t>National Atmospheric Deposition Program (NADP) Mercury Deposition Network (MDN) [from north to south)</t>
  </si>
  <si>
    <t>Yurok Tribe-Requa</t>
  </si>
  <si>
    <t>Aug. 2006 - Jul. 2010</t>
  </si>
  <si>
    <t>Covelo</t>
  </si>
  <si>
    <t>Dec. 1997 - Oct. 2000</t>
  </si>
  <si>
    <t>Reno</t>
  </si>
  <si>
    <t>Oct. 2006 - May 2008</t>
  </si>
  <si>
    <t>San Jose</t>
  </si>
  <si>
    <t>Jan. 2000 - Dec. 2006</t>
  </si>
  <si>
    <t>Sequoia NP</t>
  </si>
  <si>
    <t>Jul. 2003 - Jul. 2010</t>
  </si>
  <si>
    <t>Converse Flats</t>
  </si>
  <si>
    <t>Apr. 2006 -  Jul. 2010</t>
  </si>
  <si>
    <t>Coastal Pacific Rainwater Mercury Speciation Study</t>
  </si>
  <si>
    <t>Monterey Bay</t>
  </si>
  <si>
    <t>2007-2008 rainy season</t>
  </si>
  <si>
    <t>Big Bear Reservoir Area Study</t>
  </si>
  <si>
    <t>Big Bear City Airport</t>
  </si>
  <si>
    <t>Nov. 2010 - Oct. 2011</t>
  </si>
  <si>
    <t>na</t>
  </si>
  <si>
    <t>3.3 - 10.5</t>
  </si>
  <si>
    <t>78% / -44%</t>
  </si>
  <si>
    <t>CalFed Atmospheric Mercury Deposition Studies</t>
  </si>
  <si>
    <t>Point Reyes</t>
  </si>
  <si>
    <t>Apr. 2004 - Jun. 2006</t>
  </si>
  <si>
    <t>142 / 62</t>
  </si>
  <si>
    <t>5.9 / 2.6</t>
  </si>
  <si>
    <t>Twitchell Island</t>
  </si>
  <si>
    <t>Woodland</t>
  </si>
  <si>
    <t>Feb. 2005 - Apr. 2006</t>
  </si>
  <si>
    <t>Coastal California Precipitation Study</t>
  </si>
  <si>
    <t>UC Santa Cruz</t>
  </si>
  <si>
    <t>Feb. 2000 - Mar. 2001</t>
  </si>
  <si>
    <t>Moffett Field</t>
  </si>
  <si>
    <t>San Francisco Bay Atmospheric Deposition Pilot Study (SFBADPS)</t>
  </si>
  <si>
    <t>North Bay</t>
  </si>
  <si>
    <t>Apr. 2000 - Jul. 2000</t>
  </si>
  <si>
    <t>Central Bay</t>
  </si>
  <si>
    <r>
      <t>(e)</t>
    </r>
    <r>
      <rPr>
        <sz val="11"/>
        <color theme="1"/>
        <rFont val="Times New Roman"/>
        <family val="1"/>
      </rPr>
      <t xml:space="preserve">   </t>
    </r>
    <r>
      <rPr>
        <sz val="11"/>
        <color theme="1"/>
        <rFont val="Arial"/>
        <family val="2"/>
      </rPr>
      <t>In addition to being part of the SFBADPS, the South Bay site at Moffett Field also became one of the NADP MDN stations. Co-location of mercury wet deposition sampling under the MDN/NADP with the Pilot Study at the South Bay site began in January 2000 and resulted in ten replicate field precipitation samples for the SFBADPS and NADP MDN data sets.  Steding and Flegal's 2002 study also included sampling at Moffett Field but the sampling was independent of the MDN sampling effort [per the footnote to Table 2 in Steding and Flegal's 2002 paper].</t>
    </r>
  </si>
  <si>
    <r>
      <t>Study</t>
    </r>
    <r>
      <rPr>
        <sz val="10"/>
        <color rgb="FF000000"/>
        <rFont val="Arial"/>
        <family val="2"/>
      </rPr>
      <t xml:space="preserve"> (a)</t>
    </r>
  </si>
  <si>
    <t>Station</t>
  </si>
  <si>
    <t>Apr. 2000 – Jul. 2000</t>
  </si>
  <si>
    <t>South Bay</t>
  </si>
  <si>
    <t>Long Beach</t>
  </si>
  <si>
    <t>Aug. 1985 &amp; Dec. 1986</t>
  </si>
  <si>
    <t>Max.: 3.76</t>
  </si>
  <si>
    <t>Max.: 5.64</t>
  </si>
  <si>
    <t>Max.: 11.8</t>
  </si>
  <si>
    <t>Winter</t>
  </si>
  <si>
    <t>Summer</t>
  </si>
  <si>
    <t>Moss Landing (near Monterey)</t>
  </si>
  <si>
    <t>Dec. 2004 - Jun. 2005</t>
  </si>
  <si>
    <t>July. 2005 - May 2006</t>
  </si>
  <si>
    <t>Map Label</t>
  </si>
  <si>
    <t>Bay-wide deposition: 
19</t>
  </si>
  <si>
    <t>Woodland
(near Sacramento)</t>
  </si>
  <si>
    <t>South Coast Air Basin Study (b)</t>
  </si>
  <si>
    <t>Hawthorne (near Los Angeles)</t>
  </si>
  <si>
    <t>(b) The South Coast Air Basin Study pre-dates when several large mercury emissions began in the Los Angeles Region. For example, the Long Beach SERRF began commercial operation in July 1988 (City of Long Beach 2012); the South Coast Air Basin Study monitoring occurred in 1985-1986. As a result, it is reasonable that the REMSAD modeled 2001 deposition rate exceeds the 1985/86 deposition rate monitored in Long Beach.</t>
  </si>
  <si>
    <t>Volume-Weighted Average THg Conc. (ng/L) for Collection Period</t>
  </si>
  <si>
    <t># of Samples</t>
  </si>
  <si>
    <t>[Source: USEPA 2012a]</t>
  </si>
  <si>
    <t>Total</t>
  </si>
  <si>
    <t>Alpine</t>
  </si>
  <si>
    <t>Mariposa</t>
  </si>
  <si>
    <t>Sierra</t>
  </si>
  <si>
    <t>Mono</t>
  </si>
  <si>
    <t>Modoc</t>
  </si>
  <si>
    <t>Calaveras</t>
  </si>
  <si>
    <t>Trinity</t>
  </si>
  <si>
    <t>Tuolumne</t>
  </si>
  <si>
    <t>Amador</t>
  </si>
  <si>
    <t>Del Norte</t>
  </si>
  <si>
    <t>El Dorado</t>
  </si>
  <si>
    <t>Plumas</t>
  </si>
  <si>
    <t>Yuba</t>
  </si>
  <si>
    <t>Napa</t>
  </si>
  <si>
    <t>Marin</t>
  </si>
  <si>
    <t>Nevada</t>
  </si>
  <si>
    <t>Lassen</t>
  </si>
  <si>
    <t>Mendocino</t>
  </si>
  <si>
    <t>San Benito</t>
  </si>
  <si>
    <t>Lake</t>
  </si>
  <si>
    <t>Inyo</t>
  </si>
  <si>
    <t>Sutter</t>
  </si>
  <si>
    <t>Tehama</t>
  </si>
  <si>
    <t>Monterey</t>
  </si>
  <si>
    <t>San Mateo</t>
  </si>
  <si>
    <t>Placer</t>
  </si>
  <si>
    <t>Siskiyou</t>
  </si>
  <si>
    <t>San Francisco</t>
  </si>
  <si>
    <t>Humboldt</t>
  </si>
  <si>
    <t>Yolo</t>
  </si>
  <si>
    <t>Ventura</t>
  </si>
  <si>
    <t>Butte</t>
  </si>
  <si>
    <t>Madera</t>
  </si>
  <si>
    <t>San Luis Obispo</t>
  </si>
  <si>
    <t>Glenn</t>
  </si>
  <si>
    <t>Colusa</t>
  </si>
  <si>
    <t>Tulare</t>
  </si>
  <si>
    <t>Kings</t>
  </si>
  <si>
    <t>Merced</t>
  </si>
  <si>
    <t>Stanislaus</t>
  </si>
  <si>
    <t>Santa Barbara</t>
  </si>
  <si>
    <t>Solano</t>
  </si>
  <si>
    <t>Alameda</t>
  </si>
  <si>
    <t>San Joaquin</t>
  </si>
  <si>
    <t>Orange</t>
  </si>
  <si>
    <t>Riverside</t>
  </si>
  <si>
    <t>Fresno</t>
  </si>
  <si>
    <t>Shasta</t>
  </si>
  <si>
    <t>Sacramento</t>
  </si>
  <si>
    <t>Imperial</t>
  </si>
  <si>
    <t>San Diego</t>
  </si>
  <si>
    <t>Santa Cruz</t>
  </si>
  <si>
    <t>Santa Clara</t>
  </si>
  <si>
    <t>Contra Costa</t>
  </si>
  <si>
    <t>Los Angeles</t>
  </si>
  <si>
    <t>Sonoma</t>
  </si>
  <si>
    <t>San Bernardino</t>
  </si>
  <si>
    <t>Kern</t>
  </si>
  <si>
    <t>Subtotal</t>
  </si>
  <si>
    <t>Mobile -
On-Road Diesel Light Duty Vehicles</t>
  </si>
  <si>
    <t>Mobile -
On-Road Diesel Heavy Duty Vehicles</t>
  </si>
  <si>
    <t>Mobile - Non-Road Equipment - Gasoline</t>
  </si>
  <si>
    <t>Mobile - Non-Road Equipment - Diesel</t>
  </si>
  <si>
    <t>Mobile - Loco-motives</t>
  </si>
  <si>
    <t>Area</t>
  </si>
  <si>
    <t>Facilities</t>
  </si>
  <si>
    <t>County</t>
  </si>
  <si>
    <t>Nonpoint Sources</t>
  </si>
  <si>
    <t>Point Sources</t>
  </si>
  <si>
    <t>Table D.1. Summary of statewide annual anthropogenic mercury emission inventories by year and sector</t>
  </si>
  <si>
    <t>Table D.1 Footnotes:</t>
  </si>
  <si>
    <t>Table D.2: California anthropogenic emissions by county in 2008</t>
  </si>
  <si>
    <t>Table D.3: Comparison of available California wet deposition values compared to REMSAD simulation values</t>
  </si>
  <si>
    <t>Table D.3 Footnotes:</t>
  </si>
  <si>
    <t>Table D.4: Comparison of available California dry deposition values compared to REMSAD simulation values</t>
  </si>
  <si>
    <t>Electricity Generation</t>
  </si>
  <si>
    <t>% of Total</t>
  </si>
  <si>
    <r>
      <t xml:space="preserve">REMSAD 2001 Deposition Rate </t>
    </r>
    <r>
      <rPr>
        <sz val="10"/>
        <color rgb="FF000000"/>
        <rFont val="Arial"/>
        <family val="2"/>
      </rPr>
      <t>(μg/m</t>
    </r>
    <r>
      <rPr>
        <vertAlign val="superscript"/>
        <sz val="10"/>
        <color rgb="FF000000"/>
        <rFont val="Arial"/>
        <family val="2"/>
      </rPr>
      <t>2</t>
    </r>
    <r>
      <rPr>
        <sz val="10"/>
        <color rgb="FF000000"/>
        <rFont val="Arial"/>
        <family val="2"/>
      </rPr>
      <t>/yr)</t>
    </r>
  </si>
  <si>
    <r>
      <t>Deposition Rate</t>
    </r>
    <r>
      <rPr>
        <sz val="9"/>
        <color rgb="FF000000"/>
        <rFont val="Arial"/>
        <family val="2"/>
      </rPr>
      <t xml:space="preserve"> (d) (μg/m</t>
    </r>
    <r>
      <rPr>
        <vertAlign val="superscript"/>
        <sz val="9"/>
        <color rgb="FF000000"/>
        <rFont val="Arial"/>
        <family val="2"/>
      </rPr>
      <t>2</t>
    </r>
    <r>
      <rPr>
        <sz val="9"/>
        <color rgb="FF000000"/>
        <rFont val="Arial"/>
        <family val="2"/>
      </rPr>
      <t>/yr)</t>
    </r>
  </si>
  <si>
    <r>
      <t xml:space="preserve">REMSAD 2001 Deposition Rate </t>
    </r>
    <r>
      <rPr>
        <sz val="9"/>
        <color rgb="FF000000"/>
        <rFont val="Arial"/>
        <family val="2"/>
      </rPr>
      <t>(μg/m</t>
    </r>
    <r>
      <rPr>
        <vertAlign val="superscript"/>
        <sz val="9"/>
        <color rgb="FF000000"/>
        <rFont val="Arial"/>
        <family val="2"/>
      </rPr>
      <t>2</t>
    </r>
    <r>
      <rPr>
        <sz val="9"/>
        <color rgb="FF000000"/>
        <rFont val="Arial"/>
        <family val="2"/>
      </rPr>
      <t>/yr)</t>
    </r>
  </si>
  <si>
    <t>Municipal - Long Beach SERRF</t>
  </si>
  <si>
    <r>
      <t>Annual Rainfall</t>
    </r>
    <r>
      <rPr>
        <sz val="9"/>
        <color rgb="FF000000"/>
        <rFont val="Arial"/>
        <family val="2"/>
      </rPr>
      <t xml:space="preserve"> (c) (d)
(cm)</t>
    </r>
  </si>
  <si>
    <t>﻿37.415</t>
  </si>
  <si>
    <t xml:space="preserve">South 
Bay (e) </t>
  </si>
  <si>
    <t>(a) Sources: NADP 2011; SCAQMD 2012; Steding and Flegal 2002; Conaway et al. 2010; Gill 2008; Tsai and Hoenicke 2001</t>
  </si>
  <si>
    <r>
      <t>(b)</t>
    </r>
    <r>
      <rPr>
        <sz val="11"/>
        <color theme="1"/>
        <rFont val="Times New Roman"/>
        <family val="1"/>
      </rPr>
      <t xml:space="preserve">   </t>
    </r>
    <r>
      <rPr>
        <sz val="11"/>
        <color theme="1"/>
        <rFont val="Arial"/>
        <family val="2"/>
      </rPr>
      <t>Volume weighted average total mercury concentrations for the MDN sites were calculated by Central Valley Water Board staff from the NADP data (NADP 2011).</t>
    </r>
  </si>
  <si>
    <r>
      <t>(a)</t>
    </r>
    <r>
      <rPr>
        <sz val="11"/>
        <color theme="1"/>
        <rFont val="Times New Roman"/>
        <family val="1"/>
      </rPr>
      <t xml:space="preserve">   </t>
    </r>
    <r>
      <rPr>
        <sz val="11"/>
        <color theme="1"/>
        <rFont val="Arial"/>
        <family val="2"/>
      </rPr>
      <t>Sources: NADP 2011; SCAQMD 2012; Steding and Flegal 2002; Conaway et al. 2010; Gill 2008; Tsai and Hoenicke 2001.</t>
    </r>
  </si>
  <si>
    <r>
      <t>(d)</t>
    </r>
    <r>
      <rPr>
        <sz val="11"/>
        <color theme="1"/>
        <rFont val="Times New Roman"/>
        <family val="1"/>
      </rPr>
      <t xml:space="preserve">   </t>
    </r>
    <r>
      <rPr>
        <sz val="11"/>
        <color theme="1"/>
        <rFont val="Arial"/>
        <family val="2"/>
      </rPr>
      <t>The SFBADPS study (Tsai and Hoenicke 2001) used rainfall data collected during 1 September 1999 through 31 August 2000, the same period as sample collections, at the weather station closest to each site: the National Weather Service (NWS) station at the Moffett Airfield for South Bay; the BAAQMD station at the Oakland Sewage Treatment Plant (OST) for Central Bay; and the CCCSD station for North Bay. (The authors noted that although sampling began in August 1999, sampling of total mercury in the ambient air was not fully implemented until the end of April 2000, after methodological problems had been resolved.) For the SFBADPS estuary-wide calculation, the 30-year annual average precipitation rate of 21 inches (53 cm) was estimated from NWS’ precipitation contour depicted for the San Francisco Bay Area."</t>
    </r>
  </si>
  <si>
    <t xml:space="preserve">(a) An empty cell indicates no emissions for this source category were reported. This does not necessarily mean there were zero emissions from facilities previously reported in this category; sometimes facility emissions are re-categorized or simply not reported for some inventories. The 2001 values are based on facility inventories incorporated in the REMSAD 2001 model run (USEPA 2008a; ICF 2011).  The 2002, 2005 and 2008 values are based on emissions information provided by the USEPA National Emissions Inventory (NEI), for which the USEPA compiles information every three years (USEPA 2012a).  Central Valley Water Board staff referred to available SCC, SIC, NAICS, and MACT codes to group emissions by sector.  As a result, the sector sums may not precisely match the sums in various NEI summaries that based sector categories only on SCC codes. </t>
  </si>
  <si>
    <r>
      <t>(c)</t>
    </r>
    <r>
      <rPr>
        <sz val="11"/>
        <color theme="1"/>
        <rFont val="Times New Roman"/>
        <family val="1"/>
      </rPr>
      <t xml:space="preserve">    </t>
    </r>
    <r>
      <rPr>
        <sz val="11"/>
        <color theme="1"/>
        <rFont val="Arial"/>
        <family val="2"/>
      </rPr>
      <t xml:space="preserve">The Yurok Tribe-Requa station is on the northernmost coast of California in Del Norte County. Covelo is ~150 miles north of San Francisco Bay in the Coast Range in Mendocino County. Sequoia National Park is in the Sierra Nevada Mountains to the southeast of Fresno in Tulare County.  The Converse Flats station is in San Bernardino County in southern California.  The SFBADPS North Bay, Central Bay, and South Bay sites are located within the property boundary of the Central Contra Costa Sanitary District’s Wastewater Treatment Plant in Martinez, the northern end of Treasure Island, and the northwest corner of the Moffett Federal Airfield/NASA Ames Research Center near San Jose, respectively. The deposition rates corresponding to the MDN and Big Bear Reservoir Area Study data were calculated using average annual rainfall provided by the Teale Precipitation Coverage for 1900-1960.  The average annual precipitation for Reno for 1971-2001 was obtained from a National Weather Service summary report (O'Hara 2011). The deposition rates for the other studies were calculated by the study authors using average annual rainfall for a variety of periods.  The CalFed study used "10 year average rainfall".  For the Pt. Reyes site, two rainfall stations were used to estimate deposition rates: the Lagunitas Lake station (37.947°N; 122.597°W), which is 7.7 miles west of the Pt. Reyes sampling site, and the San Francisco NWS station, which is 28 miles southeast of the Point Reyes sampling site.  The CalFed study used rainfall data collected at a meteorological station on Twitchell Island, 1.1 miles northwest of the Twitchell Island sampling site, and a Woodland meteorology station, 7.6 miles north-northeast of the Woodland sampling site.  Steding and Flegal's 2002 study used average annual rainfall to estimate deposition rates but did not state the averaging period or location of meteorological stations.  </t>
    </r>
  </si>
  <si>
    <r>
      <t xml:space="preserve">Deposition Rate
</t>
    </r>
    <r>
      <rPr>
        <sz val="10"/>
        <color rgb="FF000000"/>
        <rFont val="Arial"/>
        <family val="2"/>
      </rPr>
      <t>(μg/m2/yr)</t>
    </r>
  </si>
</sst>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3" formatCode="_(* #,##0.00_);_(* \(#,##0.00\);_(* &quot;-&quot;??_);_(@_)"/>
    <numFmt numFmtId="164" formatCode="0.000000"/>
    <numFmt numFmtId="165" formatCode="0.0%"/>
    <numFmt numFmtId="166" formatCode="#,##0.0"/>
    <numFmt numFmtId="167" formatCode="0.0"/>
    <numFmt numFmtId="168" formatCode="#,##0.000"/>
    <numFmt numFmtId="169" formatCode="#,##0.0000"/>
    <numFmt numFmtId="170" formatCode="0.000"/>
    <numFmt numFmtId="171" formatCode="0.00000"/>
    <numFmt numFmtId="172" formatCode="0.0000000"/>
    <numFmt numFmtId="173" formatCode="0.0000"/>
    <numFmt numFmtId="174" formatCode="_(* #,##0_);_(* \(#,##0\);_(* &quot;-&quot;??_);_(@_)"/>
    <numFmt numFmtId="175" formatCode="0.000%"/>
  </numFmts>
  <fonts count="51"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b/>
      <sz val="18"/>
      <color theme="3"/>
      <name val="Cambria"/>
      <family val="2"/>
      <scheme val="major"/>
    </font>
    <font>
      <b/>
      <sz val="10"/>
      <color theme="1"/>
      <name val="Arial"/>
      <family val="2"/>
    </font>
    <font>
      <sz val="11"/>
      <color theme="1"/>
      <name val="Arial"/>
      <family val="2"/>
    </font>
    <font>
      <sz val="10"/>
      <name val="MS Sans Serif"/>
      <family val="2"/>
    </font>
    <font>
      <sz val="10"/>
      <name val="Arial"/>
      <family val="2"/>
    </font>
    <font>
      <b/>
      <sz val="10"/>
      <name val="Arial"/>
      <family val="2"/>
    </font>
    <font>
      <i/>
      <sz val="10"/>
      <color theme="1"/>
      <name val="Calibri"/>
      <family val="2"/>
      <scheme val="minor"/>
    </font>
    <font>
      <sz val="10"/>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rgb="FF7F7F7F"/>
      <name val="Calibri"/>
      <family val="2"/>
      <scheme val="minor"/>
    </font>
    <font>
      <i/>
      <sz val="11"/>
      <color indexed="23"/>
      <name val="Calibri"/>
      <family val="2"/>
    </font>
    <font>
      <sz val="11"/>
      <color indexed="17"/>
      <name val="Calibri"/>
      <family val="2"/>
    </font>
    <font>
      <b/>
      <sz val="15"/>
      <color theme="3"/>
      <name val="Calibri"/>
      <family val="2"/>
      <scheme val="minor"/>
    </font>
    <font>
      <b/>
      <sz val="15"/>
      <color indexed="56"/>
      <name val="Calibri"/>
      <family val="2"/>
    </font>
    <font>
      <b/>
      <sz val="13"/>
      <color theme="3"/>
      <name val="Calibri"/>
      <family val="2"/>
      <scheme val="minor"/>
    </font>
    <font>
      <b/>
      <sz val="13"/>
      <color indexed="56"/>
      <name val="Calibri"/>
      <family val="2"/>
    </font>
    <font>
      <b/>
      <sz val="11"/>
      <color theme="3"/>
      <name val="Calibri"/>
      <family val="2"/>
      <scheme val="minor"/>
    </font>
    <font>
      <b/>
      <sz val="11"/>
      <color indexed="56"/>
      <name val="Calibri"/>
      <family val="2"/>
    </font>
    <font>
      <sz val="11"/>
      <color indexed="62"/>
      <name val="Calibri"/>
      <family val="2"/>
    </font>
    <font>
      <sz val="11"/>
      <color rgb="FFFA7D00"/>
      <name val="Calibri"/>
      <family val="2"/>
      <scheme val="minor"/>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theme="1"/>
      <name val="Calibri"/>
      <family val="2"/>
      <scheme val="minor"/>
    </font>
    <font>
      <b/>
      <sz val="11"/>
      <color indexed="8"/>
      <name val="Calibri"/>
      <family val="2"/>
    </font>
    <font>
      <sz val="11"/>
      <color rgb="FFFF0000"/>
      <name val="Calibri"/>
      <family val="2"/>
      <scheme val="minor"/>
    </font>
    <font>
      <sz val="11"/>
      <color indexed="10"/>
      <name val="Calibri"/>
      <family val="2"/>
    </font>
    <font>
      <sz val="9"/>
      <color theme="1"/>
      <name val="Arial"/>
      <family val="2"/>
    </font>
    <font>
      <b/>
      <sz val="11"/>
      <color theme="1"/>
      <name val="Arial"/>
      <family val="2"/>
    </font>
    <font>
      <b/>
      <sz val="9"/>
      <color theme="1"/>
      <name val="Arial"/>
      <family val="2"/>
    </font>
    <font>
      <i/>
      <sz val="9"/>
      <color theme="1"/>
      <name val="Arial"/>
      <family val="2"/>
    </font>
    <font>
      <i/>
      <sz val="9"/>
      <name val="Arial"/>
      <family val="2"/>
    </font>
    <font>
      <b/>
      <sz val="9"/>
      <color rgb="FF000000"/>
      <name val="Arial"/>
      <family val="2"/>
    </font>
    <font>
      <sz val="9"/>
      <color rgb="FF000000"/>
      <name val="Arial"/>
      <family val="2"/>
    </font>
    <font>
      <sz val="11"/>
      <color theme="1"/>
      <name val="Times New Roman"/>
      <family val="1"/>
    </font>
    <font>
      <b/>
      <sz val="10"/>
      <color rgb="FF000000"/>
      <name val="Arial"/>
      <family val="2"/>
    </font>
    <font>
      <sz val="10"/>
      <color rgb="FF000000"/>
      <name val="Arial"/>
      <family val="2"/>
    </font>
    <font>
      <sz val="10"/>
      <color theme="1" tint="0.499984740745262"/>
      <name val="Arial"/>
      <family val="2"/>
    </font>
    <font>
      <vertAlign val="superscript"/>
      <sz val="10"/>
      <color rgb="FF000000"/>
      <name val="Arial"/>
      <family val="2"/>
    </font>
    <font>
      <vertAlign val="superscript"/>
      <sz val="9"/>
      <color rgb="FF000000"/>
      <name val="Arial"/>
      <family val="2"/>
    </font>
  </fonts>
  <fills count="41">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0" tint="-0.149998474074526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FF"/>
        <bgColor indexed="64"/>
      </patternFill>
    </fill>
    <fill>
      <patternFill patternType="solid">
        <fgColor rgb="FFF2F2F2"/>
        <bgColor indexed="64"/>
      </patternFill>
    </fill>
    <fill>
      <patternFill patternType="solid">
        <fgColor theme="0" tint="-4.9989318521683403E-2"/>
        <bgColor indexed="64"/>
      </patternFill>
    </fill>
  </fills>
  <borders count="10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tted">
        <color auto="1"/>
      </left>
      <right style="dotted">
        <color auto="1"/>
      </right>
      <top style="medium">
        <color auto="1"/>
      </top>
      <bottom style="medium">
        <color auto="1"/>
      </bottom>
      <diagonal/>
    </border>
    <border>
      <left style="thin">
        <color auto="1"/>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dotted">
        <color auto="1"/>
      </left>
      <right style="dotted">
        <color auto="1"/>
      </right>
      <top style="thin">
        <color auto="1"/>
      </top>
      <bottom/>
      <diagonal/>
    </border>
    <border>
      <left style="medium">
        <color auto="1"/>
      </left>
      <right style="dotted">
        <color auto="1"/>
      </right>
      <top style="medium">
        <color auto="1"/>
      </top>
      <bottom style="medium">
        <color auto="1"/>
      </bottom>
      <diagonal/>
    </border>
    <border>
      <left style="dotted">
        <color auto="1"/>
      </left>
      <right/>
      <top style="medium">
        <color auto="1"/>
      </top>
      <bottom style="medium">
        <color auto="1"/>
      </bottom>
      <diagonal/>
    </border>
    <border>
      <left style="dotted">
        <color auto="1"/>
      </left>
      <right/>
      <top style="thin">
        <color auto="1"/>
      </top>
      <bottom style="thin">
        <color auto="1"/>
      </bottom>
      <diagonal/>
    </border>
    <border>
      <left style="dotted">
        <color auto="1"/>
      </left>
      <right/>
      <top style="thin">
        <color auto="1"/>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dotted">
        <color auto="1"/>
      </left>
      <right style="dotted">
        <color auto="1"/>
      </right>
      <top style="medium">
        <color auto="1"/>
      </top>
      <bottom style="thin">
        <color auto="1"/>
      </bottom>
      <diagonal/>
    </border>
    <border>
      <left style="dotted">
        <color auto="1"/>
      </left>
      <right style="dotted">
        <color auto="1"/>
      </right>
      <top/>
      <bottom style="medium">
        <color auto="1"/>
      </bottom>
      <diagonal/>
    </border>
    <border>
      <left style="dotted">
        <color auto="1"/>
      </left>
      <right/>
      <top style="medium">
        <color auto="1"/>
      </top>
      <bottom style="thin">
        <color auto="1"/>
      </bottom>
      <diagonal/>
    </border>
    <border>
      <left/>
      <right/>
      <top style="thin">
        <color auto="1"/>
      </top>
      <bottom/>
      <diagonal/>
    </border>
    <border>
      <left/>
      <right/>
      <top style="medium">
        <color auto="1"/>
      </top>
      <bottom style="thin">
        <color auto="1"/>
      </bottom>
      <diagonal/>
    </border>
    <border>
      <left/>
      <right/>
      <top style="thin">
        <color auto="1"/>
      </top>
      <bottom style="thin">
        <color auto="1"/>
      </bottom>
      <diagonal/>
    </border>
    <border>
      <left/>
      <right/>
      <top style="medium">
        <color auto="1"/>
      </top>
      <bottom style="medium">
        <color auto="1"/>
      </bottom>
      <diagonal/>
    </border>
    <border>
      <left/>
      <right/>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right style="dotted">
        <color auto="1"/>
      </right>
      <top style="thin">
        <color auto="1"/>
      </top>
      <bottom/>
      <diagonal/>
    </border>
    <border>
      <left/>
      <right style="medium">
        <color auto="1"/>
      </right>
      <top style="medium">
        <color auto="1"/>
      </top>
      <bottom style="medium">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medium">
        <color auto="1"/>
      </top>
      <bottom style="medium">
        <color auto="1"/>
      </bottom>
      <diagonal/>
    </border>
    <border>
      <left style="medium">
        <color auto="1"/>
      </left>
      <right style="dotted">
        <color auto="1"/>
      </right>
      <top/>
      <bottom style="medium">
        <color auto="1"/>
      </bottom>
      <diagonal/>
    </border>
    <border>
      <left style="dotted">
        <color auto="1"/>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style="medium">
        <color auto="1"/>
      </left>
      <right style="dotted">
        <color auto="1"/>
      </right>
      <top style="medium">
        <color auto="1"/>
      </top>
      <bottom style="thin">
        <color auto="1"/>
      </bottom>
      <diagonal/>
    </border>
    <border>
      <left style="dotted">
        <color auto="1"/>
      </left>
      <right style="medium">
        <color auto="1"/>
      </right>
      <top style="medium">
        <color auto="1"/>
      </top>
      <bottom style="thin">
        <color auto="1"/>
      </bottom>
      <diagonal/>
    </border>
    <border>
      <left style="medium">
        <color auto="1"/>
      </left>
      <right style="dotted">
        <color auto="1"/>
      </right>
      <top style="thin">
        <color auto="1"/>
      </top>
      <bottom style="thin">
        <color auto="1"/>
      </bottom>
      <diagonal/>
    </border>
    <border>
      <left style="medium">
        <color auto="1"/>
      </left>
      <right style="dotted">
        <color auto="1"/>
      </right>
      <top style="thin">
        <color auto="1"/>
      </top>
      <bottom/>
      <diagonal/>
    </border>
    <border>
      <left style="medium">
        <color auto="1"/>
      </left>
      <right style="dotted">
        <color auto="1"/>
      </right>
      <top style="thin">
        <color auto="1"/>
      </top>
      <bottom style="medium">
        <color auto="1"/>
      </bottom>
      <diagonal/>
    </border>
    <border>
      <left style="dotted">
        <color auto="1"/>
      </left>
      <right style="dotted">
        <color auto="1"/>
      </right>
      <top style="thin">
        <color auto="1"/>
      </top>
      <bottom style="medium">
        <color auto="1"/>
      </bottom>
      <diagonal/>
    </border>
    <border>
      <left style="dotted">
        <color auto="1"/>
      </left>
      <right/>
      <top style="thin">
        <color auto="1"/>
      </top>
      <bottom style="medium">
        <color auto="1"/>
      </bottom>
      <diagonal/>
    </border>
    <border>
      <left/>
      <right/>
      <top style="thin">
        <color auto="1"/>
      </top>
      <bottom style="medium">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diagonal/>
    </border>
    <border>
      <left/>
      <right style="medium">
        <color auto="1"/>
      </right>
      <top style="thin">
        <color auto="1"/>
      </top>
      <bottom style="medium">
        <color auto="1"/>
      </bottom>
      <diagonal/>
    </border>
    <border>
      <left style="medium">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medium">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medium">
        <color indexed="64"/>
      </right>
      <top/>
      <bottom style="thin">
        <color indexed="64"/>
      </bottom>
      <diagonal/>
    </border>
    <border>
      <left style="dotted">
        <color indexed="64"/>
      </left>
      <right style="medium">
        <color indexed="64"/>
      </right>
      <top style="medium">
        <color indexed="64"/>
      </top>
      <bottom style="medium">
        <color indexed="64"/>
      </bottom>
      <diagonal/>
    </border>
    <border>
      <left style="dotted">
        <color indexed="64"/>
      </left>
      <right style="dotted">
        <color indexed="64"/>
      </right>
      <top style="thin">
        <color indexed="64"/>
      </top>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style="dotted">
        <color indexed="64"/>
      </right>
      <top style="thin">
        <color indexed="64"/>
      </top>
      <bottom/>
      <diagonal/>
    </border>
    <border>
      <left style="dotted">
        <color indexed="64"/>
      </left>
      <right/>
      <top/>
      <bottom style="thin">
        <color indexed="64"/>
      </bottom>
      <diagonal/>
    </border>
    <border>
      <left style="dotted">
        <color indexed="64"/>
      </left>
      <right/>
      <top style="thin">
        <color indexed="64"/>
      </top>
      <bottom style="medium">
        <color indexed="64"/>
      </bottom>
      <diagonal/>
    </border>
    <border>
      <left style="dotted">
        <color auto="1"/>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style="thin">
        <color auto="1"/>
      </top>
      <bottom style="medium">
        <color auto="1"/>
      </bottom>
      <diagonal/>
    </border>
    <border>
      <left style="dotted">
        <color auto="1"/>
      </left>
      <right/>
      <top style="thin">
        <color auto="1"/>
      </top>
      <bottom/>
      <diagonal/>
    </border>
    <border>
      <left style="medium">
        <color auto="1"/>
      </left>
      <right style="medium">
        <color auto="1"/>
      </right>
      <top style="thin">
        <color auto="1"/>
      </top>
      <bottom style="medium">
        <color auto="1"/>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bottom style="thin">
        <color auto="1"/>
      </bottom>
      <diagonal/>
    </border>
    <border>
      <left/>
      <right style="dotted">
        <color auto="1"/>
      </right>
      <top/>
      <bottom style="thin">
        <color auto="1"/>
      </bottom>
      <diagonal/>
    </border>
    <border>
      <left style="medium">
        <color auto="1"/>
      </left>
      <right style="medium">
        <color auto="1"/>
      </right>
      <top/>
      <bottom style="thin">
        <color auto="1"/>
      </bottom>
      <diagonal/>
    </border>
    <border>
      <left style="dotted">
        <color auto="1"/>
      </left>
      <right style="medium">
        <color auto="1"/>
      </right>
      <top/>
      <bottom/>
      <diagonal/>
    </border>
    <border>
      <left style="medium">
        <color auto="1"/>
      </left>
      <right style="medium">
        <color auto="1"/>
      </right>
      <top/>
      <bottom style="medium">
        <color auto="1"/>
      </bottom>
      <diagonal/>
    </border>
    <border>
      <left style="dotted">
        <color auto="1"/>
      </left>
      <right style="medium">
        <color auto="1"/>
      </right>
      <top style="medium">
        <color auto="1"/>
      </top>
      <bottom/>
      <diagonal/>
    </border>
    <border>
      <left style="medium">
        <color auto="1"/>
      </left>
      <right style="medium">
        <color auto="1"/>
      </right>
      <top style="medium">
        <color auto="1"/>
      </top>
      <bottom/>
      <diagonal/>
    </border>
    <border>
      <left style="medium">
        <color auto="1"/>
      </left>
      <right style="dotted">
        <color auto="1"/>
      </right>
      <top style="medium">
        <color auto="1"/>
      </top>
      <bottom/>
      <diagonal/>
    </border>
    <border>
      <left style="dotted">
        <color auto="1"/>
      </left>
      <right style="dotted">
        <color auto="1"/>
      </right>
      <top style="medium">
        <color auto="1"/>
      </top>
      <bottom/>
      <diagonal/>
    </border>
    <border>
      <left/>
      <right style="dotted">
        <color indexed="64"/>
      </right>
      <top style="medium">
        <color indexed="64"/>
      </top>
      <bottom/>
      <diagonal/>
    </border>
    <border>
      <left style="dotted">
        <color auto="1"/>
      </left>
      <right/>
      <top style="medium">
        <color auto="1"/>
      </top>
      <bottom/>
      <diagonal/>
    </border>
    <border>
      <left/>
      <right style="dotted">
        <color indexed="64"/>
      </right>
      <top style="thin">
        <color indexed="64"/>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medium">
        <color indexed="64"/>
      </left>
      <right style="dotted">
        <color indexed="64"/>
      </right>
      <top style="thin">
        <color indexed="64"/>
      </top>
      <bottom/>
      <diagonal/>
    </border>
    <border>
      <left style="medium">
        <color indexed="64"/>
      </left>
      <right style="dotted">
        <color indexed="64"/>
      </right>
      <top/>
      <bottom/>
      <diagonal/>
    </border>
    <border>
      <left style="dotted">
        <color indexed="64"/>
      </left>
      <right style="dotted">
        <color indexed="64"/>
      </right>
      <top style="thin">
        <color indexed="64"/>
      </top>
      <bottom/>
      <diagonal/>
    </border>
    <border>
      <left style="dotted">
        <color indexed="64"/>
      </left>
      <right style="dotted">
        <color indexed="64"/>
      </right>
      <top/>
      <bottom/>
      <diagonal/>
    </border>
    <border>
      <left style="dotted">
        <color indexed="64"/>
      </left>
      <right style="dotted">
        <color indexed="64"/>
      </right>
      <top/>
      <bottom style="medium">
        <color indexed="64"/>
      </bottom>
      <diagonal/>
    </border>
  </borders>
  <cellStyleXfs count="173">
    <xf numFmtId="0" fontId="0" fillId="0" borderId="0"/>
    <xf numFmtId="43" fontId="5" fillId="0" borderId="0" applyFont="0" applyFill="0" applyBorder="0" applyAlignment="0" applyProtection="0"/>
    <xf numFmtId="9" fontId="5" fillId="0" borderId="0" applyFont="0" applyFill="0" applyBorder="0" applyAlignment="0" applyProtection="0"/>
    <xf numFmtId="0" fontId="9" fillId="0" borderId="0"/>
    <xf numFmtId="0" fontId="10" fillId="0" borderId="0"/>
    <xf numFmtId="0" fontId="5" fillId="3" borderId="0" applyNumberFormat="0" applyBorder="0" applyAlignment="0" applyProtection="0"/>
    <xf numFmtId="0" fontId="5" fillId="3" borderId="0" applyNumberFormat="0" applyBorder="0" applyAlignment="0" applyProtection="0"/>
    <xf numFmtId="0" fontId="14" fillId="16"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14" fillId="17"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14" fillId="18"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14" fillId="1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14" fillId="2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14" fillId="21"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14" fillId="22"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14" fillId="23"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14" fillId="24"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14" fillId="1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14" fillId="2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4" fillId="25"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15" fillId="26"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15" fillId="32"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15" fillId="33" borderId="0" applyNumberFormat="0" applyBorder="0" applyAlignment="0" applyProtection="0"/>
    <xf numFmtId="0" fontId="16" fillId="17" borderId="0" applyNumberFormat="0" applyBorder="0" applyAlignment="0" applyProtection="0"/>
    <xf numFmtId="0" fontId="17" fillId="34" borderId="15" applyNumberFormat="0" applyAlignment="0" applyProtection="0"/>
    <xf numFmtId="0" fontId="18" fillId="35" borderId="16" applyNumberFormat="0" applyAlignment="0" applyProtection="0"/>
    <xf numFmtId="43" fontId="9" fillId="0" borderId="0" applyFont="0" applyFill="0" applyBorder="0" applyAlignment="0" applyProtection="0"/>
    <xf numFmtId="43" fontId="9" fillId="0" borderId="0" applyFon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21" fillId="18" borderId="0" applyNumberFormat="0" applyBorder="0" applyAlignment="0" applyProtection="0"/>
    <xf numFmtId="0" fontId="22" fillId="0" borderId="1" applyNumberFormat="0" applyFill="0" applyAlignment="0" applyProtection="0"/>
    <xf numFmtId="0" fontId="23" fillId="0" borderId="17" applyNumberFormat="0" applyFill="0" applyAlignment="0" applyProtection="0"/>
    <xf numFmtId="0" fontId="24" fillId="0" borderId="2" applyNumberFormat="0" applyFill="0" applyAlignment="0" applyProtection="0"/>
    <xf numFmtId="0" fontId="25" fillId="0" borderId="18" applyNumberFormat="0" applyFill="0" applyAlignment="0" applyProtection="0"/>
    <xf numFmtId="0" fontId="26" fillId="0" borderId="3" applyNumberFormat="0" applyFill="0" applyAlignment="0" applyProtection="0"/>
    <xf numFmtId="0" fontId="27" fillId="0" borderId="19" applyNumberFormat="0" applyFill="0" applyAlignment="0" applyProtection="0"/>
    <xf numFmtId="0" fontId="27" fillId="0" borderId="19" applyNumberFormat="0" applyFill="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8" fillId="21" borderId="15" applyNumberFormat="0" applyAlignment="0" applyProtection="0"/>
    <xf numFmtId="0" fontId="29" fillId="0" borderId="4" applyNumberFormat="0" applyFill="0" applyAlignment="0" applyProtection="0"/>
    <xf numFmtId="0" fontId="30" fillId="0" borderId="20" applyNumberFormat="0" applyFill="0" applyAlignment="0" applyProtection="0"/>
    <xf numFmtId="0" fontId="31" fillId="36" borderId="0" applyNumberFormat="0" applyBorder="0" applyAlignment="0" applyProtection="0"/>
    <xf numFmtId="0" fontId="9" fillId="0" borderId="0"/>
    <xf numFmtId="0" fontId="9"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0" fontId="5" fillId="0" borderId="0"/>
    <xf numFmtId="0" fontId="10" fillId="0" borderId="0"/>
    <xf numFmtId="0" fontId="10" fillId="0" borderId="0"/>
    <xf numFmtId="0" fontId="10" fillId="0" borderId="0"/>
    <xf numFmtId="0" fontId="10" fillId="0" borderId="0"/>
    <xf numFmtId="0" fontId="9" fillId="0" borderId="0"/>
    <xf numFmtId="0" fontId="5" fillId="0" borderId="0"/>
    <xf numFmtId="0" fontId="9" fillId="0" borderId="0"/>
    <xf numFmtId="0" fontId="5" fillId="0" borderId="0"/>
    <xf numFmtId="0" fontId="5" fillId="0" borderId="0"/>
    <xf numFmtId="0" fontId="9" fillId="0" borderId="0"/>
    <xf numFmtId="0" fontId="9" fillId="0" borderId="0"/>
    <xf numFmtId="0" fontId="5" fillId="0" borderId="0"/>
    <xf numFmtId="0" fontId="5" fillId="0" borderId="0"/>
    <xf numFmtId="0" fontId="5" fillId="0" borderId="0"/>
    <xf numFmtId="0" fontId="10"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2" borderId="5" applyNumberFormat="0" applyFont="0" applyAlignment="0" applyProtection="0"/>
    <xf numFmtId="0" fontId="5" fillId="2" borderId="5" applyNumberFormat="0" applyFont="0" applyAlignment="0" applyProtection="0"/>
    <xf numFmtId="0" fontId="5" fillId="2" borderId="5" applyNumberFormat="0" applyFont="0" applyAlignment="0" applyProtection="0"/>
    <xf numFmtId="0" fontId="5" fillId="2" borderId="5" applyNumberFormat="0" applyFont="0" applyAlignment="0" applyProtection="0"/>
    <xf numFmtId="0" fontId="5" fillId="2" borderId="5" applyNumberFormat="0" applyFont="0" applyAlignment="0" applyProtection="0"/>
    <xf numFmtId="0" fontId="9" fillId="37" borderId="21" applyNumberFormat="0" applyFont="0" applyAlignment="0" applyProtection="0"/>
    <xf numFmtId="0" fontId="5" fillId="2" borderId="5" applyNumberFormat="0" applyFont="0" applyAlignment="0" applyProtection="0"/>
    <xf numFmtId="0" fontId="5" fillId="2" borderId="5" applyNumberFormat="0" applyFont="0" applyAlignment="0" applyProtection="0"/>
    <xf numFmtId="0" fontId="5" fillId="2" borderId="5" applyNumberFormat="0" applyFont="0" applyAlignment="0" applyProtection="0"/>
    <xf numFmtId="0" fontId="5" fillId="2" borderId="5" applyNumberFormat="0" applyFont="0" applyAlignment="0" applyProtection="0"/>
    <xf numFmtId="0" fontId="32" fillId="34" borderId="22" applyNumberFormat="0" applyAlignment="0" applyProtection="0"/>
    <xf numFmtId="9" fontId="5"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9" fillId="0" borderId="0" applyFont="0" applyFill="0" applyBorder="0" applyAlignment="0" applyProtection="0"/>
    <xf numFmtId="9" fontId="5" fillId="0" borderId="0" applyFont="0" applyFill="0" applyBorder="0" applyAlignment="0" applyProtection="0"/>
    <xf numFmtId="0" fontId="6" fillId="0" borderId="0" applyNumberFormat="0" applyFill="0" applyBorder="0" applyAlignment="0" applyProtection="0"/>
    <xf numFmtId="0" fontId="33" fillId="0" borderId="0" applyNumberFormat="0" applyFill="0" applyBorder="0" applyAlignment="0" applyProtection="0"/>
    <xf numFmtId="0" fontId="34" fillId="0" borderId="6" applyNumberFormat="0" applyFill="0" applyAlignment="0" applyProtection="0"/>
    <xf numFmtId="0" fontId="35" fillId="0" borderId="23" applyNumberFormat="0" applyFill="0" applyAlignment="0" applyProtection="0"/>
    <xf numFmtId="0" fontId="36" fillId="0" borderId="0" applyNumberFormat="0" applyFill="0" applyBorder="0" applyAlignment="0" applyProtection="0"/>
    <xf numFmtId="0" fontId="37" fillId="0" borderId="0" applyNumberFormat="0" applyFill="0" applyBorder="0" applyAlignment="0" applyProtection="0"/>
  </cellStyleXfs>
  <cellXfs count="364">
    <xf numFmtId="0" fontId="0" fillId="0" borderId="0" xfId="0"/>
    <xf numFmtId="0" fontId="7" fillId="0" borderId="0" xfId="0" applyFont="1" applyFill="1" applyBorder="1"/>
    <xf numFmtId="0" fontId="8" fillId="0" borderId="0" xfId="0" applyFont="1"/>
    <xf numFmtId="3" fontId="12" fillId="0" borderId="0" xfId="0" applyNumberFormat="1" applyFont="1" applyFill="1" applyBorder="1" applyAlignment="1">
      <alignment horizontal="center"/>
    </xf>
    <xf numFmtId="0" fontId="13" fillId="0" borderId="0" xfId="0" applyFont="1" applyFill="1" applyBorder="1" applyAlignment="1">
      <alignment horizontal="center"/>
    </xf>
    <xf numFmtId="0" fontId="13" fillId="0" borderId="0" xfId="0" applyFont="1" applyFill="1" applyBorder="1"/>
    <xf numFmtId="0" fontId="13" fillId="0" borderId="0" xfId="0" applyFont="1" applyFill="1" applyBorder="1" applyAlignment="1">
      <alignment horizontal="right"/>
    </xf>
    <xf numFmtId="9" fontId="13" fillId="0" borderId="0" xfId="0" applyNumberFormat="1" applyFont="1" applyFill="1" applyBorder="1" applyAlignment="1">
      <alignment horizontal="center"/>
    </xf>
    <xf numFmtId="0" fontId="0" fillId="0" borderId="0" xfId="0" applyFont="1"/>
    <xf numFmtId="0" fontId="0" fillId="0" borderId="0" xfId="0" applyFont="1" applyAlignment="1">
      <alignment vertical="top" wrapText="1"/>
    </xf>
    <xf numFmtId="0" fontId="13" fillId="0" borderId="0" xfId="0" applyFont="1" applyFill="1" applyBorder="1" applyAlignment="1">
      <alignment horizontal="left" vertical="top"/>
    </xf>
    <xf numFmtId="0" fontId="13" fillId="0" borderId="0" xfId="0" applyFont="1" applyFill="1" applyBorder="1" applyAlignment="1">
      <alignment vertical="top"/>
    </xf>
    <xf numFmtId="0" fontId="0" fillId="0" borderId="0" xfId="0" applyFont="1" applyFill="1" applyAlignment="1">
      <alignment vertical="top" wrapText="1"/>
    </xf>
    <xf numFmtId="0" fontId="8" fillId="0" borderId="0" xfId="0" applyFont="1" applyAlignment="1">
      <alignment wrapText="1"/>
    </xf>
    <xf numFmtId="3" fontId="7" fillId="0" borderId="0" xfId="0" applyNumberFormat="1" applyFont="1" applyFill="1" applyBorder="1"/>
    <xf numFmtId="0" fontId="38" fillId="0" borderId="0" xfId="0" applyFont="1" applyFill="1" applyBorder="1"/>
    <xf numFmtId="0" fontId="40" fillId="0" borderId="0" xfId="0" applyFont="1" applyFill="1" applyBorder="1"/>
    <xf numFmtId="0" fontId="4" fillId="0" borderId="0" xfId="0" applyFont="1" applyFill="1" applyBorder="1"/>
    <xf numFmtId="3" fontId="4" fillId="0" borderId="9" xfId="0" applyNumberFormat="1" applyFont="1" applyFill="1" applyBorder="1" applyAlignment="1">
      <alignment horizontal="right" vertical="center"/>
    </xf>
    <xf numFmtId="9" fontId="4" fillId="0" borderId="8" xfId="2" applyFont="1" applyFill="1" applyBorder="1" applyAlignment="1">
      <alignment horizontal="center"/>
    </xf>
    <xf numFmtId="0" fontId="4" fillId="0" borderId="0" xfId="0" applyFont="1" applyFill="1" applyBorder="1" applyAlignment="1">
      <alignment horizontal="left"/>
    </xf>
    <xf numFmtId="9" fontId="4" fillId="0" borderId="0" xfId="0" applyNumberFormat="1" applyFont="1" applyFill="1" applyBorder="1" applyAlignment="1">
      <alignment horizontal="center"/>
    </xf>
    <xf numFmtId="0" fontId="4" fillId="0" borderId="0" xfId="0" applyFont="1" applyFill="1" applyBorder="1" applyAlignment="1">
      <alignment horizontal="center"/>
    </xf>
    <xf numFmtId="3" fontId="4" fillId="0" borderId="0" xfId="0" applyNumberFormat="1" applyFont="1" applyFill="1" applyBorder="1"/>
    <xf numFmtId="0" fontId="4" fillId="0" borderId="36" xfId="0" applyFont="1" applyFill="1" applyBorder="1" applyAlignment="1">
      <alignment horizontal="center" vertical="center" wrapText="1"/>
    </xf>
    <xf numFmtId="0" fontId="4" fillId="0" borderId="37" xfId="0" applyFont="1" applyFill="1" applyBorder="1" applyAlignment="1">
      <alignment horizontal="center" vertical="center" wrapText="1"/>
    </xf>
    <xf numFmtId="0" fontId="7" fillId="15" borderId="50" xfId="0" applyFont="1" applyFill="1" applyBorder="1" applyAlignment="1">
      <alignment horizontal="left" indent="1"/>
    </xf>
    <xf numFmtId="0" fontId="4" fillId="0" borderId="52" xfId="0" applyFont="1" applyFill="1" applyBorder="1" applyAlignment="1">
      <alignment horizontal="left" indent="2"/>
    </xf>
    <xf numFmtId="0" fontId="4" fillId="0" borderId="53" xfId="0" applyFont="1" applyFill="1" applyBorder="1" applyAlignment="1">
      <alignment horizontal="left" indent="2"/>
    </xf>
    <xf numFmtId="3" fontId="4" fillId="0" borderId="52" xfId="0" applyNumberFormat="1" applyFont="1" applyFill="1" applyBorder="1" applyAlignment="1">
      <alignment horizontal="left" indent="2"/>
    </xf>
    <xf numFmtId="0" fontId="10" fillId="0" borderId="52" xfId="4" applyFont="1" applyFill="1" applyBorder="1" applyAlignment="1">
      <alignment horizontal="left" indent="2"/>
    </xf>
    <xf numFmtId="0" fontId="4" fillId="0" borderId="54" xfId="0" applyFont="1" applyFill="1" applyBorder="1" applyAlignment="1">
      <alignment horizontal="left" indent="2"/>
    </xf>
    <xf numFmtId="9" fontId="7" fillId="15" borderId="35" xfId="0" applyNumberFormat="1" applyFont="1" applyFill="1" applyBorder="1" applyAlignment="1">
      <alignment horizontal="center" vertical="center"/>
    </xf>
    <xf numFmtId="1" fontId="4" fillId="0" borderId="0" xfId="0" applyNumberFormat="1" applyFont="1" applyFill="1" applyBorder="1" applyAlignment="1">
      <alignment horizontal="left"/>
    </xf>
    <xf numFmtId="0" fontId="4" fillId="0" borderId="10" xfId="0" applyFont="1" applyFill="1" applyBorder="1" applyAlignment="1">
      <alignment horizontal="right" vertical="center" wrapText="1" indent="1"/>
    </xf>
    <xf numFmtId="0" fontId="4" fillId="0" borderId="14" xfId="0" applyFont="1" applyFill="1" applyBorder="1" applyAlignment="1">
      <alignment horizontal="right" vertical="center" wrapText="1" indent="1"/>
    </xf>
    <xf numFmtId="3" fontId="7" fillId="15" borderId="24" xfId="0" applyNumberFormat="1" applyFont="1" applyFill="1" applyBorder="1" applyAlignment="1">
      <alignment horizontal="right" indent="1"/>
    </xf>
    <xf numFmtId="3" fontId="7" fillId="15" borderId="26" xfId="0" applyNumberFormat="1" applyFont="1" applyFill="1" applyBorder="1" applyAlignment="1">
      <alignment horizontal="right" indent="1"/>
    </xf>
    <xf numFmtId="3" fontId="4" fillId="0" borderId="9" xfId="0" applyNumberFormat="1" applyFont="1" applyFill="1" applyBorder="1" applyAlignment="1">
      <alignment horizontal="right" indent="1"/>
    </xf>
    <xf numFmtId="166" fontId="4" fillId="0" borderId="13" xfId="0" applyNumberFormat="1" applyFont="1" applyFill="1" applyBorder="1" applyAlignment="1">
      <alignment horizontal="right" indent="1"/>
    </xf>
    <xf numFmtId="3" fontId="4" fillId="0" borderId="13" xfId="0" applyNumberFormat="1" applyFont="1" applyFill="1" applyBorder="1" applyAlignment="1">
      <alignment horizontal="right" indent="1"/>
    </xf>
    <xf numFmtId="168" fontId="4" fillId="0" borderId="9" xfId="0" applyNumberFormat="1" applyFont="1" applyFill="1" applyBorder="1" applyAlignment="1">
      <alignment horizontal="right" indent="1"/>
    </xf>
    <xf numFmtId="174" fontId="11" fillId="15" borderId="24" xfId="1" applyNumberFormat="1" applyFont="1" applyFill="1" applyBorder="1" applyAlignment="1">
      <alignment horizontal="right" indent="1"/>
    </xf>
    <xf numFmtId="174" fontId="11" fillId="15" borderId="26" xfId="1" applyNumberFormat="1" applyFont="1" applyFill="1" applyBorder="1" applyAlignment="1">
      <alignment horizontal="right" indent="1"/>
    </xf>
    <xf numFmtId="3" fontId="4" fillId="0" borderId="9" xfId="0" applyNumberFormat="1" applyFont="1" applyFill="1" applyBorder="1" applyAlignment="1">
      <alignment horizontal="right" vertical="center" indent="1"/>
    </xf>
    <xf numFmtId="1" fontId="4" fillId="0" borderId="13" xfId="0" applyNumberFormat="1" applyFont="1" applyFill="1" applyBorder="1" applyAlignment="1">
      <alignment horizontal="right" indent="1"/>
    </xf>
    <xf numFmtId="166" fontId="4" fillId="0" borderId="9" xfId="0" applyNumberFormat="1" applyFont="1" applyFill="1" applyBorder="1" applyAlignment="1">
      <alignment horizontal="right" indent="1"/>
    </xf>
    <xf numFmtId="1" fontId="10" fillId="0" borderId="9" xfId="4" applyNumberFormat="1" applyFont="1" applyFill="1" applyBorder="1" applyAlignment="1">
      <alignment horizontal="right" indent="1"/>
    </xf>
    <xf numFmtId="1" fontId="10" fillId="0" borderId="13" xfId="4" applyNumberFormat="1" applyFont="1" applyFill="1" applyBorder="1" applyAlignment="1">
      <alignment horizontal="right" indent="1"/>
    </xf>
    <xf numFmtId="167" fontId="4" fillId="0" borderId="13" xfId="0" applyNumberFormat="1" applyFont="1" applyFill="1" applyBorder="1" applyAlignment="1">
      <alignment horizontal="right" indent="1"/>
    </xf>
    <xf numFmtId="3" fontId="4" fillId="0" borderId="9" xfId="0" applyNumberFormat="1" applyFont="1" applyFill="1" applyBorder="1" applyAlignment="1">
      <alignment horizontal="right" wrapText="1" indent="1"/>
    </xf>
    <xf numFmtId="166" fontId="4" fillId="0" borderId="9" xfId="0" applyNumberFormat="1" applyFont="1" applyFill="1" applyBorder="1" applyAlignment="1">
      <alignment horizontal="right" vertical="center" indent="1"/>
    </xf>
    <xf numFmtId="166" fontId="4" fillId="0" borderId="10" xfId="0" applyNumberFormat="1" applyFont="1" applyFill="1" applyBorder="1" applyAlignment="1">
      <alignment horizontal="right" indent="1"/>
    </xf>
    <xf numFmtId="3" fontId="4" fillId="0" borderId="10" xfId="0" applyNumberFormat="1" applyFont="1" applyFill="1" applyBorder="1" applyAlignment="1">
      <alignment horizontal="right" indent="1"/>
    </xf>
    <xf numFmtId="1" fontId="4" fillId="0" borderId="14" xfId="0" applyNumberFormat="1" applyFont="1" applyFill="1" applyBorder="1" applyAlignment="1">
      <alignment horizontal="right" indent="1"/>
    </xf>
    <xf numFmtId="166" fontId="7" fillId="15" borderId="24" xfId="0" applyNumberFormat="1" applyFont="1" applyFill="1" applyBorder="1" applyAlignment="1">
      <alignment horizontal="right" indent="1"/>
    </xf>
    <xf numFmtId="167" fontId="4" fillId="0" borderId="9" xfId="0" applyNumberFormat="1" applyFont="1" applyFill="1" applyBorder="1" applyAlignment="1">
      <alignment horizontal="right" indent="1"/>
    </xf>
    <xf numFmtId="0" fontId="4" fillId="0" borderId="13" xfId="0" applyFont="1" applyFill="1" applyBorder="1" applyAlignment="1">
      <alignment horizontal="right" indent="1"/>
    </xf>
    <xf numFmtId="0" fontId="4" fillId="0" borderId="9" xfId="0" applyFont="1" applyFill="1" applyBorder="1" applyAlignment="1">
      <alignment horizontal="right" indent="1"/>
    </xf>
    <xf numFmtId="2" fontId="4" fillId="0" borderId="9" xfId="0" applyNumberFormat="1" applyFont="1" applyFill="1" applyBorder="1" applyAlignment="1">
      <alignment horizontal="right" indent="1"/>
    </xf>
    <xf numFmtId="1" fontId="4" fillId="0" borderId="9" xfId="0" applyNumberFormat="1" applyFont="1" applyFill="1" applyBorder="1" applyAlignment="1">
      <alignment horizontal="right" indent="1"/>
    </xf>
    <xf numFmtId="1" fontId="4" fillId="0" borderId="9" xfId="0" applyNumberFormat="1" applyFont="1" applyFill="1" applyBorder="1" applyAlignment="1">
      <alignment horizontal="right" vertical="center" indent="1"/>
    </xf>
    <xf numFmtId="0" fontId="4" fillId="0" borderId="10" xfId="0" applyFont="1" applyFill="1" applyBorder="1" applyAlignment="1">
      <alignment horizontal="right" indent="1"/>
    </xf>
    <xf numFmtId="0" fontId="4" fillId="0" borderId="14" xfId="0" applyFont="1" applyFill="1" applyBorder="1" applyAlignment="1">
      <alignment horizontal="right" indent="1"/>
    </xf>
    <xf numFmtId="2" fontId="4" fillId="0" borderId="13" xfId="0" applyNumberFormat="1" applyFont="1" applyFill="1" applyBorder="1" applyAlignment="1">
      <alignment horizontal="right" indent="1"/>
    </xf>
    <xf numFmtId="167" fontId="4" fillId="0" borderId="10" xfId="0" applyNumberFormat="1" applyFont="1" applyFill="1" applyBorder="1" applyAlignment="1">
      <alignment horizontal="right" indent="1"/>
    </xf>
    <xf numFmtId="170" fontId="4" fillId="0" borderId="10" xfId="0" applyNumberFormat="1" applyFont="1" applyFill="1" applyBorder="1" applyAlignment="1">
      <alignment horizontal="right" indent="1"/>
    </xf>
    <xf numFmtId="167" fontId="4" fillId="0" borderId="14" xfId="0" applyNumberFormat="1" applyFont="1" applyFill="1" applyBorder="1" applyAlignment="1">
      <alignment horizontal="right" indent="1"/>
    </xf>
    <xf numFmtId="1" fontId="7" fillId="15" borderId="24" xfId="0" applyNumberFormat="1" applyFont="1" applyFill="1" applyBorder="1" applyAlignment="1">
      <alignment horizontal="right" indent="1"/>
    </xf>
    <xf numFmtId="1" fontId="7" fillId="15" borderId="26" xfId="0" applyNumberFormat="1" applyFont="1" applyFill="1" applyBorder="1" applyAlignment="1">
      <alignment horizontal="right" indent="1"/>
    </xf>
    <xf numFmtId="164" fontId="4" fillId="0" borderId="9" xfId="3" applyNumberFormat="1" applyFont="1" applyFill="1" applyBorder="1" applyAlignment="1">
      <alignment horizontal="right" indent="1"/>
    </xf>
    <xf numFmtId="164" fontId="4" fillId="0" borderId="13" xfId="0" applyNumberFormat="1" applyFont="1" applyFill="1" applyBorder="1" applyAlignment="1">
      <alignment horizontal="right" indent="1"/>
    </xf>
    <xf numFmtId="2" fontId="4" fillId="0" borderId="9" xfId="0" applyNumberFormat="1" applyFont="1" applyFill="1" applyBorder="1" applyAlignment="1">
      <alignment horizontal="right" wrapText="1" indent="1"/>
    </xf>
    <xf numFmtId="4" fontId="4" fillId="0" borderId="9" xfId="0" applyNumberFormat="1" applyFont="1" applyFill="1" applyBorder="1" applyAlignment="1">
      <alignment horizontal="right" indent="1"/>
    </xf>
    <xf numFmtId="167" fontId="10" fillId="0" borderId="9" xfId="4" applyNumberFormat="1" applyFont="1" applyFill="1" applyBorder="1" applyAlignment="1">
      <alignment horizontal="right" indent="1"/>
    </xf>
    <xf numFmtId="170" fontId="10" fillId="0" borderId="13" xfId="4" applyNumberFormat="1" applyFont="1" applyFill="1" applyBorder="1" applyAlignment="1">
      <alignment horizontal="right" indent="1"/>
    </xf>
    <xf numFmtId="4" fontId="4" fillId="0" borderId="55" xfId="0" applyNumberFormat="1" applyFont="1" applyFill="1" applyBorder="1" applyAlignment="1">
      <alignment horizontal="right" indent="1"/>
    </xf>
    <xf numFmtId="0" fontId="4" fillId="0" borderId="55" xfId="0" applyFont="1" applyFill="1" applyBorder="1" applyAlignment="1">
      <alignment horizontal="right" indent="1"/>
    </xf>
    <xf numFmtId="166" fontId="4" fillId="0" borderId="55" xfId="0" applyNumberFormat="1" applyFont="1" applyFill="1" applyBorder="1" applyAlignment="1">
      <alignment horizontal="right" indent="1"/>
    </xf>
    <xf numFmtId="3" fontId="4" fillId="0" borderId="56" xfId="0" applyNumberFormat="1" applyFont="1" applyFill="1" applyBorder="1" applyAlignment="1">
      <alignment horizontal="right" indent="1"/>
    </xf>
    <xf numFmtId="3" fontId="7" fillId="15" borderId="25" xfId="0" applyNumberFormat="1" applyFont="1" applyFill="1" applyBorder="1" applyAlignment="1">
      <alignment horizontal="right" vertical="center" indent="1"/>
    </xf>
    <xf numFmtId="3" fontId="7" fillId="15" borderId="44" xfId="0" applyNumberFormat="1" applyFont="1" applyFill="1" applyBorder="1" applyAlignment="1">
      <alignment horizontal="right" vertical="center" indent="1"/>
    </xf>
    <xf numFmtId="9" fontId="7" fillId="15" borderId="38" xfId="2" applyFont="1" applyFill="1" applyBorder="1" applyAlignment="1">
      <alignment horizontal="center"/>
    </xf>
    <xf numFmtId="9" fontId="7" fillId="15" borderId="39" xfId="2" applyFont="1" applyFill="1" applyBorder="1" applyAlignment="1">
      <alignment horizontal="center"/>
    </xf>
    <xf numFmtId="9" fontId="4" fillId="0" borderId="40" xfId="2" applyFont="1" applyFill="1" applyBorder="1" applyAlignment="1">
      <alignment horizontal="center"/>
    </xf>
    <xf numFmtId="9" fontId="4" fillId="0" borderId="41" xfId="2" applyFont="1" applyFill="1" applyBorder="1" applyAlignment="1">
      <alignment horizontal="center"/>
    </xf>
    <xf numFmtId="9" fontId="11" fillId="15" borderId="38" xfId="2" applyFont="1" applyFill="1" applyBorder="1" applyAlignment="1">
      <alignment horizontal="center"/>
    </xf>
    <xf numFmtId="9" fontId="11" fillId="15" borderId="39" xfId="2" applyFont="1" applyFill="1" applyBorder="1" applyAlignment="1">
      <alignment horizontal="center"/>
    </xf>
    <xf numFmtId="9" fontId="10" fillId="0" borderId="40" xfId="2" applyFont="1" applyFill="1" applyBorder="1" applyAlignment="1">
      <alignment horizontal="center"/>
    </xf>
    <xf numFmtId="9" fontId="10" fillId="0" borderId="41" xfId="2" applyFont="1" applyFill="1" applyBorder="1" applyAlignment="1">
      <alignment horizontal="center"/>
    </xf>
    <xf numFmtId="9" fontId="4" fillId="0" borderId="36" xfId="2" applyFont="1" applyFill="1" applyBorder="1" applyAlignment="1">
      <alignment horizontal="center"/>
    </xf>
    <xf numFmtId="9" fontId="4" fillId="0" borderId="37" xfId="2" applyFont="1" applyFill="1" applyBorder="1" applyAlignment="1">
      <alignment horizontal="center"/>
    </xf>
    <xf numFmtId="9" fontId="4" fillId="0" borderId="32" xfId="2" applyFont="1" applyFill="1" applyBorder="1" applyAlignment="1">
      <alignment horizontal="center"/>
    </xf>
    <xf numFmtId="9" fontId="4" fillId="0" borderId="33" xfId="2" applyFont="1" applyFill="1" applyBorder="1" applyAlignment="1">
      <alignment horizontal="center"/>
    </xf>
    <xf numFmtId="0" fontId="4" fillId="0" borderId="9" xfId="0" applyFont="1" applyFill="1" applyBorder="1" applyAlignment="1">
      <alignment horizontal="right" vertical="center"/>
    </xf>
    <xf numFmtId="0" fontId="4" fillId="0" borderId="13" xfId="0" applyFont="1" applyFill="1" applyBorder="1" applyAlignment="1">
      <alignment horizontal="right" vertical="center"/>
    </xf>
    <xf numFmtId="9" fontId="4" fillId="0" borderId="40" xfId="2" applyFont="1" applyFill="1" applyBorder="1" applyAlignment="1">
      <alignment horizontal="center" vertical="center"/>
    </xf>
    <xf numFmtId="9" fontId="4" fillId="0" borderId="41" xfId="2" applyFont="1" applyFill="1" applyBorder="1" applyAlignment="1">
      <alignment horizontal="center" vertical="center"/>
    </xf>
    <xf numFmtId="0" fontId="10" fillId="0" borderId="52" xfId="4" applyFont="1" applyFill="1" applyBorder="1" applyAlignment="1">
      <alignment horizontal="left" vertical="center" wrapText="1" indent="2"/>
    </xf>
    <xf numFmtId="0" fontId="41" fillId="0" borderId="52" xfId="0" applyFont="1" applyFill="1" applyBorder="1" applyAlignment="1">
      <alignment horizontal="left" indent="4"/>
    </xf>
    <xf numFmtId="166" fontId="41" fillId="0" borderId="9" xfId="0" applyNumberFormat="1" applyFont="1" applyFill="1" applyBorder="1" applyAlignment="1">
      <alignment horizontal="right" indent="1"/>
    </xf>
    <xf numFmtId="167" fontId="41" fillId="0" borderId="9" xfId="0" applyNumberFormat="1" applyFont="1" applyFill="1" applyBorder="1" applyAlignment="1">
      <alignment horizontal="right" indent="1"/>
    </xf>
    <xf numFmtId="166" fontId="41" fillId="0" borderId="9" xfId="0" applyNumberFormat="1" applyFont="1" applyFill="1" applyBorder="1" applyAlignment="1">
      <alignment horizontal="right" vertical="center" indent="1"/>
    </xf>
    <xf numFmtId="0" fontId="41" fillId="0" borderId="13" xfId="0" applyFont="1" applyFill="1" applyBorder="1" applyAlignment="1">
      <alignment horizontal="right" indent="1"/>
    </xf>
    <xf numFmtId="9" fontId="41" fillId="0" borderId="40" xfId="2" applyFont="1" applyFill="1" applyBorder="1" applyAlignment="1">
      <alignment horizontal="center"/>
    </xf>
    <xf numFmtId="9" fontId="41" fillId="0" borderId="41" xfId="2" applyFont="1" applyFill="1" applyBorder="1" applyAlignment="1">
      <alignment horizontal="center"/>
    </xf>
    <xf numFmtId="3" fontId="41" fillId="0" borderId="9" xfId="0" applyNumberFormat="1" applyFont="1" applyFill="1" applyBorder="1" applyAlignment="1">
      <alignment horizontal="right" indent="1"/>
    </xf>
    <xf numFmtId="2" fontId="41" fillId="0" borderId="13" xfId="0" applyNumberFormat="1" applyFont="1" applyFill="1" applyBorder="1" applyAlignment="1">
      <alignment horizontal="right" indent="1"/>
    </xf>
    <xf numFmtId="3" fontId="41" fillId="0" borderId="9" xfId="0" applyNumberFormat="1" applyFont="1" applyFill="1" applyBorder="1" applyAlignment="1">
      <alignment horizontal="right" vertical="center" indent="1"/>
    </xf>
    <xf numFmtId="167" fontId="41" fillId="0" borderId="13" xfId="0" applyNumberFormat="1" applyFont="1" applyFill="1" applyBorder="1" applyAlignment="1">
      <alignment horizontal="right" indent="1"/>
    </xf>
    <xf numFmtId="4" fontId="41" fillId="0" borderId="9" xfId="0" applyNumberFormat="1" applyFont="1" applyFill="1" applyBorder="1" applyAlignment="1">
      <alignment horizontal="right" indent="1"/>
    </xf>
    <xf numFmtId="168" fontId="41" fillId="0" borderId="9" xfId="0" applyNumberFormat="1" applyFont="1" applyFill="1" applyBorder="1" applyAlignment="1">
      <alignment horizontal="right" vertical="center" indent="1"/>
    </xf>
    <xf numFmtId="1" fontId="41" fillId="0" borderId="13" xfId="0" applyNumberFormat="1" applyFont="1" applyFill="1" applyBorder="1" applyAlignment="1">
      <alignment horizontal="right" indent="1"/>
    </xf>
    <xf numFmtId="168" fontId="41" fillId="0" borderId="9" xfId="0" applyNumberFormat="1" applyFont="1" applyFill="1" applyBorder="1" applyAlignment="1">
      <alignment horizontal="right" indent="1"/>
    </xf>
    <xf numFmtId="4" fontId="41" fillId="0" borderId="9" xfId="0" applyNumberFormat="1" applyFont="1" applyFill="1" applyBorder="1" applyAlignment="1">
      <alignment horizontal="right" vertical="center" indent="1"/>
    </xf>
    <xf numFmtId="3" fontId="41" fillId="0" borderId="13" xfId="0" applyNumberFormat="1" applyFont="1" applyFill="1" applyBorder="1" applyAlignment="1">
      <alignment horizontal="right" indent="1"/>
    </xf>
    <xf numFmtId="3" fontId="41" fillId="0" borderId="52" xfId="0" applyNumberFormat="1" applyFont="1" applyFill="1" applyBorder="1" applyAlignment="1">
      <alignment horizontal="left" indent="4"/>
    </xf>
    <xf numFmtId="0" fontId="41" fillId="0" borderId="9" xfId="0" applyFont="1" applyFill="1" applyBorder="1" applyAlignment="1">
      <alignment horizontal="right" indent="1"/>
    </xf>
    <xf numFmtId="169" fontId="41" fillId="0" borderId="9" xfId="0" applyNumberFormat="1" applyFont="1" applyFill="1" applyBorder="1" applyAlignment="1">
      <alignment horizontal="right" vertical="center" indent="1"/>
    </xf>
    <xf numFmtId="172" fontId="41" fillId="0" borderId="13" xfId="0" applyNumberFormat="1" applyFont="1" applyFill="1" applyBorder="1" applyAlignment="1">
      <alignment horizontal="right" indent="1"/>
    </xf>
    <xf numFmtId="1" fontId="41" fillId="0" borderId="9" xfId="0" applyNumberFormat="1" applyFont="1" applyFill="1" applyBorder="1" applyAlignment="1">
      <alignment horizontal="right" indent="1"/>
    </xf>
    <xf numFmtId="173" fontId="41" fillId="0" borderId="13" xfId="0" applyNumberFormat="1" applyFont="1" applyFill="1" applyBorder="1" applyAlignment="1">
      <alignment horizontal="right" indent="1"/>
    </xf>
    <xf numFmtId="0" fontId="41" fillId="0" borderId="52" xfId="0" applyFont="1" applyBorder="1" applyAlignment="1">
      <alignment horizontal="left" indent="4"/>
    </xf>
    <xf numFmtId="167" fontId="41" fillId="0" borderId="9" xfId="0" applyNumberFormat="1" applyFont="1" applyBorder="1" applyAlignment="1">
      <alignment horizontal="right" indent="1"/>
    </xf>
    <xf numFmtId="0" fontId="41" fillId="0" borderId="9" xfId="0" applyFont="1" applyBorder="1" applyAlignment="1">
      <alignment horizontal="right" indent="1"/>
    </xf>
    <xf numFmtId="173" fontId="41" fillId="0" borderId="9" xfId="0" applyNumberFormat="1" applyFont="1" applyBorder="1" applyAlignment="1">
      <alignment horizontal="right" indent="1"/>
    </xf>
    <xf numFmtId="170" fontId="41" fillId="0" borderId="13" xfId="0" applyNumberFormat="1" applyFont="1" applyBorder="1" applyAlignment="1">
      <alignment horizontal="right" indent="1"/>
    </xf>
    <xf numFmtId="9" fontId="41" fillId="0" borderId="40" xfId="2" applyFont="1" applyBorder="1" applyAlignment="1">
      <alignment horizontal="center"/>
    </xf>
    <xf numFmtId="9" fontId="41" fillId="0" borderId="41" xfId="2" applyFont="1" applyBorder="1" applyAlignment="1">
      <alignment horizontal="center"/>
    </xf>
    <xf numFmtId="0" fontId="41" fillId="0" borderId="52" xfId="0" applyFont="1" applyFill="1" applyBorder="1" applyAlignment="1">
      <alignment horizontal="left" vertical="center" wrapText="1" indent="4"/>
    </xf>
    <xf numFmtId="1" fontId="41" fillId="0" borderId="9" xfId="0" applyNumberFormat="1" applyFont="1" applyFill="1" applyBorder="1" applyAlignment="1">
      <alignment horizontal="right" vertical="center" indent="1"/>
    </xf>
    <xf numFmtId="1" fontId="41" fillId="0" borderId="13" xfId="0" applyNumberFormat="1" applyFont="1" applyFill="1" applyBorder="1" applyAlignment="1">
      <alignment horizontal="right" vertical="center" indent="1"/>
    </xf>
    <xf numFmtId="9" fontId="41" fillId="0" borderId="40" xfId="2" applyFont="1" applyFill="1" applyBorder="1" applyAlignment="1">
      <alignment horizontal="center" vertical="center"/>
    </xf>
    <xf numFmtId="9" fontId="41" fillId="0" borderId="41" xfId="2" applyFont="1" applyFill="1" applyBorder="1" applyAlignment="1">
      <alignment horizontal="center" vertical="center"/>
    </xf>
    <xf numFmtId="2" fontId="41" fillId="0" borderId="9" xfId="0" applyNumberFormat="1" applyFont="1" applyFill="1" applyBorder="1" applyAlignment="1">
      <alignment horizontal="right" indent="1"/>
    </xf>
    <xf numFmtId="170" fontId="41" fillId="0" borderId="9" xfId="0" applyNumberFormat="1" applyFont="1" applyFill="1" applyBorder="1" applyAlignment="1">
      <alignment horizontal="right" indent="1"/>
    </xf>
    <xf numFmtId="170" fontId="41" fillId="0" borderId="13" xfId="0" applyNumberFormat="1" applyFont="1" applyFill="1" applyBorder="1" applyAlignment="1">
      <alignment horizontal="right" indent="1"/>
    </xf>
    <xf numFmtId="173" fontId="41" fillId="0" borderId="9" xfId="0" applyNumberFormat="1" applyFont="1" applyFill="1" applyBorder="1" applyAlignment="1">
      <alignment horizontal="right" indent="1"/>
    </xf>
    <xf numFmtId="164" fontId="41" fillId="0" borderId="13" xfId="0" applyNumberFormat="1" applyFont="1" applyFill="1" applyBorder="1" applyAlignment="1">
      <alignment horizontal="right" indent="1"/>
    </xf>
    <xf numFmtId="167" fontId="42" fillId="0" borderId="9" xfId="4" applyNumberFormat="1" applyFont="1" applyFill="1" applyBorder="1" applyAlignment="1">
      <alignment horizontal="right" indent="1"/>
    </xf>
    <xf numFmtId="171" fontId="41" fillId="0" borderId="9" xfId="0" applyNumberFormat="1" applyFont="1" applyFill="1" applyBorder="1" applyAlignment="1">
      <alignment horizontal="right" indent="1"/>
    </xf>
    <xf numFmtId="0" fontId="41" fillId="0" borderId="52" xfId="0" applyFont="1" applyFill="1" applyBorder="1" applyAlignment="1">
      <alignment horizontal="left" wrapText="1" indent="4"/>
    </xf>
    <xf numFmtId="3" fontId="7" fillId="15" borderId="25" xfId="0" applyNumberFormat="1" applyFont="1" applyFill="1" applyBorder="1" applyAlignment="1">
      <alignment horizontal="right" vertical="center" wrapText="1" indent="1"/>
    </xf>
    <xf numFmtId="3" fontId="7" fillId="15" borderId="43" xfId="0" applyNumberFormat="1" applyFont="1" applyFill="1" applyBorder="1" applyAlignment="1">
      <alignment horizontal="right" vertical="center" indent="1"/>
    </xf>
    <xf numFmtId="0" fontId="4" fillId="0" borderId="0" xfId="0" applyFont="1" applyFill="1" applyBorder="1" applyAlignment="1">
      <alignment horizontal="left" vertical="center"/>
    </xf>
    <xf numFmtId="9" fontId="7" fillId="15" borderId="28" xfId="0" applyNumberFormat="1" applyFont="1" applyFill="1" applyBorder="1" applyAlignment="1">
      <alignment horizontal="center"/>
    </xf>
    <xf numFmtId="9" fontId="4" fillId="0" borderId="29" xfId="0" applyNumberFormat="1" applyFont="1" applyFill="1" applyBorder="1" applyAlignment="1">
      <alignment horizontal="center"/>
    </xf>
    <xf numFmtId="9" fontId="38" fillId="0" borderId="29" xfId="0" applyNumberFormat="1" applyFont="1" applyFill="1" applyBorder="1" applyAlignment="1">
      <alignment horizontal="center"/>
    </xf>
    <xf numFmtId="165" fontId="38" fillId="0" borderId="29" xfId="0" applyNumberFormat="1" applyFont="1" applyFill="1" applyBorder="1" applyAlignment="1">
      <alignment horizontal="center"/>
    </xf>
    <xf numFmtId="9" fontId="38" fillId="0" borderId="29" xfId="2" applyFont="1" applyFill="1" applyBorder="1" applyAlignment="1">
      <alignment horizontal="center"/>
    </xf>
    <xf numFmtId="10" fontId="38" fillId="0" borderId="29" xfId="2" applyNumberFormat="1" applyFont="1" applyFill="1" applyBorder="1" applyAlignment="1">
      <alignment horizontal="center"/>
    </xf>
    <xf numFmtId="9" fontId="38" fillId="0" borderId="29" xfId="2" applyFont="1" applyBorder="1" applyAlignment="1">
      <alignment horizontal="center"/>
    </xf>
    <xf numFmtId="9" fontId="38" fillId="0" borderId="29" xfId="2" applyFont="1" applyFill="1" applyBorder="1" applyAlignment="1">
      <alignment horizontal="center" vertical="center"/>
    </xf>
    <xf numFmtId="9" fontId="4" fillId="0" borderId="27" xfId="0" applyNumberFormat="1" applyFont="1" applyFill="1" applyBorder="1" applyAlignment="1">
      <alignment horizontal="center"/>
    </xf>
    <xf numFmtId="165" fontId="4" fillId="0" borderId="29" xfId="2" applyNumberFormat="1" applyFont="1" applyFill="1" applyBorder="1" applyAlignment="1">
      <alignment horizontal="center"/>
    </xf>
    <xf numFmtId="9" fontId="4" fillId="0" borderId="27" xfId="2" applyFont="1" applyFill="1" applyBorder="1" applyAlignment="1">
      <alignment horizontal="center"/>
    </xf>
    <xf numFmtId="9" fontId="7" fillId="15" borderId="28" xfId="2" applyFont="1" applyFill="1" applyBorder="1" applyAlignment="1">
      <alignment horizontal="center"/>
    </xf>
    <xf numFmtId="9" fontId="4" fillId="0" borderId="29" xfId="0" applyNumberFormat="1" applyFont="1" applyFill="1" applyBorder="1" applyAlignment="1">
      <alignment horizontal="center" vertical="center"/>
    </xf>
    <xf numFmtId="9" fontId="4" fillId="0" borderId="57" xfId="0" applyNumberFormat="1" applyFont="1" applyFill="1" applyBorder="1" applyAlignment="1">
      <alignment horizontal="center"/>
    </xf>
    <xf numFmtId="0" fontId="7" fillId="15" borderId="58" xfId="0" applyFont="1" applyFill="1" applyBorder="1" applyAlignment="1">
      <alignment horizontal="center"/>
    </xf>
    <xf numFmtId="0" fontId="4" fillId="0" borderId="59" xfId="0" applyFont="1" applyFill="1" applyBorder="1" applyAlignment="1">
      <alignment horizontal="center"/>
    </xf>
    <xf numFmtId="0" fontId="38" fillId="0" borderId="59" xfId="0" applyFont="1" applyFill="1" applyBorder="1" applyAlignment="1">
      <alignment horizontal="center"/>
    </xf>
    <xf numFmtId="0" fontId="4" fillId="0" borderId="60" xfId="0" applyFont="1" applyFill="1" applyBorder="1" applyAlignment="1">
      <alignment horizontal="center"/>
    </xf>
    <xf numFmtId="0" fontId="4" fillId="0" borderId="59" xfId="0" applyFont="1" applyFill="1" applyBorder="1" applyAlignment="1">
      <alignment horizontal="center" vertical="center"/>
    </xf>
    <xf numFmtId="0" fontId="4" fillId="0" borderId="61" xfId="0" applyFont="1" applyFill="1" applyBorder="1" applyAlignment="1">
      <alignment horizontal="center"/>
    </xf>
    <xf numFmtId="3" fontId="4" fillId="0" borderId="0" xfId="0" applyNumberFormat="1" applyFont="1" applyFill="1" applyBorder="1" applyAlignment="1">
      <alignment horizontal="center"/>
    </xf>
    <xf numFmtId="0" fontId="4" fillId="0" borderId="0" xfId="0" applyFont="1"/>
    <xf numFmtId="0" fontId="47" fillId="0" borderId="63" xfId="0" applyFont="1" applyBorder="1" applyAlignment="1">
      <alignment horizontal="center" vertical="center" wrapText="1"/>
    </xf>
    <xf numFmtId="0" fontId="47" fillId="0" borderId="63" xfId="0" applyFont="1" applyBorder="1" applyAlignment="1">
      <alignment horizontal="center" vertical="center"/>
    </xf>
    <xf numFmtId="9" fontId="47" fillId="0" borderId="64" xfId="0" applyNumberFormat="1" applyFont="1" applyBorder="1" applyAlignment="1">
      <alignment horizontal="center" vertical="center"/>
    </xf>
    <xf numFmtId="0" fontId="47" fillId="0" borderId="64" xfId="0" applyFont="1" applyBorder="1" applyAlignment="1">
      <alignment horizontal="center" vertical="center"/>
    </xf>
    <xf numFmtId="0" fontId="4" fillId="39" borderId="63" xfId="0" applyFont="1" applyFill="1" applyBorder="1" applyAlignment="1">
      <alignment vertical="center" wrapText="1"/>
    </xf>
    <xf numFmtId="0" fontId="47" fillId="39" borderId="63" xfId="0" applyFont="1" applyFill="1" applyBorder="1" applyAlignment="1">
      <alignment horizontal="center" vertical="center" wrapText="1"/>
    </xf>
    <xf numFmtId="0" fontId="4" fillId="39" borderId="64" xfId="0" applyFont="1" applyFill="1" applyBorder="1" applyAlignment="1">
      <alignment vertical="center"/>
    </xf>
    <xf numFmtId="0" fontId="47" fillId="0" borderId="66" xfId="0" applyFont="1" applyBorder="1" applyAlignment="1">
      <alignment horizontal="center" vertical="center" wrapText="1"/>
    </xf>
    <xf numFmtId="0" fontId="47" fillId="0" borderId="66" xfId="0" applyFont="1" applyBorder="1" applyAlignment="1">
      <alignment horizontal="center" vertical="center"/>
    </xf>
    <xf numFmtId="9" fontId="47" fillId="0" borderId="67" xfId="0" applyNumberFormat="1" applyFont="1" applyBorder="1" applyAlignment="1">
      <alignment horizontal="center" vertical="center"/>
    </xf>
    <xf numFmtId="0" fontId="47" fillId="0" borderId="69" xfId="0" applyFont="1" applyBorder="1" applyAlignment="1">
      <alignment horizontal="center" vertical="center" wrapText="1"/>
    </xf>
    <xf numFmtId="0" fontId="47" fillId="0" borderId="69" xfId="0" applyFont="1" applyBorder="1" applyAlignment="1">
      <alignment horizontal="center" vertical="center"/>
    </xf>
    <xf numFmtId="9" fontId="47" fillId="0" borderId="70" xfId="0" applyNumberFormat="1" applyFont="1" applyBorder="1" applyAlignment="1">
      <alignment horizontal="center" vertical="center"/>
    </xf>
    <xf numFmtId="0" fontId="44" fillId="0" borderId="63" xfId="0" applyFont="1" applyBorder="1" applyAlignment="1">
      <alignment horizontal="center" vertical="center" wrapText="1"/>
    </xf>
    <xf numFmtId="0" fontId="38" fillId="0" borderId="63" xfId="0" applyFont="1" applyBorder="1" applyAlignment="1">
      <alignment horizontal="center" vertical="center" wrapText="1"/>
    </xf>
    <xf numFmtId="0" fontId="44" fillId="0" borderId="63" xfId="0" applyFont="1" applyBorder="1" applyAlignment="1">
      <alignment horizontal="center" vertical="center"/>
    </xf>
    <xf numFmtId="9" fontId="44" fillId="0" borderId="64" xfId="0" applyNumberFormat="1" applyFont="1" applyBorder="1" applyAlignment="1">
      <alignment horizontal="center" vertical="center"/>
    </xf>
    <xf numFmtId="0" fontId="44" fillId="0" borderId="64" xfId="0" applyFont="1" applyBorder="1" applyAlignment="1">
      <alignment horizontal="center" vertical="center"/>
    </xf>
    <xf numFmtId="0" fontId="44" fillId="0" borderId="69" xfId="0" applyFont="1" applyBorder="1" applyAlignment="1">
      <alignment horizontal="center" vertical="center" wrapText="1"/>
    </xf>
    <xf numFmtId="0" fontId="38" fillId="0" borderId="69" xfId="0" applyFont="1" applyBorder="1" applyAlignment="1">
      <alignment horizontal="center" vertical="center" wrapText="1"/>
    </xf>
    <xf numFmtId="0" fontId="44" fillId="0" borderId="69" xfId="0" applyFont="1" applyBorder="1" applyAlignment="1">
      <alignment horizontal="center" vertical="center"/>
    </xf>
    <xf numFmtId="9" fontId="44" fillId="0" borderId="70" xfId="0" applyNumberFormat="1" applyFont="1" applyBorder="1" applyAlignment="1">
      <alignment horizontal="center" vertical="center"/>
    </xf>
    <xf numFmtId="0" fontId="44" fillId="0" borderId="73" xfId="0" applyFont="1" applyBorder="1" applyAlignment="1">
      <alignment horizontal="center" vertical="center"/>
    </xf>
    <xf numFmtId="0" fontId="44" fillId="0" borderId="68" xfId="0" applyFont="1" applyBorder="1" applyAlignment="1">
      <alignment horizontal="center" vertical="center"/>
    </xf>
    <xf numFmtId="0" fontId="44" fillId="0" borderId="62" xfId="0" applyFont="1" applyBorder="1" applyAlignment="1">
      <alignment horizontal="center" vertical="center"/>
    </xf>
    <xf numFmtId="0" fontId="44" fillId="38" borderId="62" xfId="0" applyFont="1" applyFill="1" applyBorder="1" applyAlignment="1">
      <alignment horizontal="center" vertical="center" wrapText="1"/>
    </xf>
    <xf numFmtId="0" fontId="47" fillId="0" borderId="76" xfId="0" applyFont="1" applyBorder="1" applyAlignment="1">
      <alignment horizontal="center" vertical="center"/>
    </xf>
    <xf numFmtId="0" fontId="47" fillId="0" borderId="73" xfId="0" applyFont="1" applyBorder="1" applyAlignment="1">
      <alignment horizontal="center" vertical="center"/>
    </xf>
    <xf numFmtId="0" fontId="4" fillId="39" borderId="73" xfId="0" applyFont="1" applyFill="1" applyBorder="1" applyAlignment="1">
      <alignment vertical="center" wrapText="1"/>
    </xf>
    <xf numFmtId="0" fontId="47" fillId="0" borderId="77" xfId="0" applyFont="1" applyBorder="1" applyAlignment="1">
      <alignment horizontal="center" vertical="center"/>
    </xf>
    <xf numFmtId="0" fontId="47" fillId="0" borderId="68" xfId="0" applyFont="1" applyBorder="1" applyAlignment="1">
      <alignment horizontal="center" vertical="center"/>
    </xf>
    <xf numFmtId="0" fontId="47" fillId="0" borderId="62" xfId="0" applyFont="1" applyBorder="1" applyAlignment="1">
      <alignment horizontal="center" vertical="center"/>
    </xf>
    <xf numFmtId="0" fontId="4" fillId="39" borderId="62" xfId="0" applyFont="1" applyFill="1" applyBorder="1" applyAlignment="1">
      <alignment vertical="center" wrapText="1"/>
    </xf>
    <xf numFmtId="0" fontId="47" fillId="0" borderId="65" xfId="0" applyFont="1" applyBorder="1" applyAlignment="1">
      <alignment horizontal="center" vertical="center"/>
    </xf>
    <xf numFmtId="166" fontId="48" fillId="0" borderId="9" xfId="0" applyNumberFormat="1" applyFont="1" applyFill="1" applyBorder="1" applyAlignment="1">
      <alignment horizontal="right" indent="1"/>
    </xf>
    <xf numFmtId="2" fontId="48" fillId="0" borderId="9" xfId="0" applyNumberFormat="1" applyFont="1" applyFill="1" applyBorder="1" applyAlignment="1">
      <alignment horizontal="right" indent="1"/>
    </xf>
    <xf numFmtId="1" fontId="48" fillId="0" borderId="9" xfId="0" applyNumberFormat="1" applyFont="1" applyFill="1" applyBorder="1" applyAlignment="1">
      <alignment horizontal="right" indent="1"/>
    </xf>
    <xf numFmtId="0" fontId="48" fillId="0" borderId="9" xfId="0" applyFont="1" applyFill="1" applyBorder="1" applyAlignment="1">
      <alignment horizontal="right" indent="1"/>
    </xf>
    <xf numFmtId="167" fontId="48" fillId="0" borderId="9" xfId="0" applyNumberFormat="1" applyFont="1" applyFill="1" applyBorder="1" applyAlignment="1">
      <alignment horizontal="right" indent="1"/>
    </xf>
    <xf numFmtId="0" fontId="38" fillId="0" borderId="59" xfId="0" applyFont="1" applyFill="1" applyBorder="1" applyAlignment="1">
      <alignment horizontal="center" vertical="center"/>
    </xf>
    <xf numFmtId="0" fontId="39" fillId="0" borderId="0" xfId="0" applyFont="1" applyAlignment="1">
      <alignment horizontal="right"/>
    </xf>
    <xf numFmtId="0" fontId="8" fillId="0" borderId="0" xfId="0" applyFont="1" applyAlignment="1">
      <alignment horizontal="right"/>
    </xf>
    <xf numFmtId="0" fontId="39" fillId="0" borderId="0" xfId="0" applyFont="1"/>
    <xf numFmtId="9" fontId="8" fillId="0" borderId="0" xfId="0" applyNumberFormat="1" applyFont="1"/>
    <xf numFmtId="0" fontId="39" fillId="0" borderId="0" xfId="0" applyFont="1" applyAlignment="1">
      <alignment wrapText="1"/>
    </xf>
    <xf numFmtId="0" fontId="39" fillId="0" borderId="0" xfId="0" applyFont="1" applyAlignment="1"/>
    <xf numFmtId="0" fontId="4" fillId="0" borderId="0" xfId="0" applyFont="1" applyBorder="1"/>
    <xf numFmtId="0" fontId="4" fillId="0" borderId="0" xfId="0" applyFont="1" applyBorder="1" applyAlignment="1">
      <alignment horizontal="right"/>
    </xf>
    <xf numFmtId="0" fontId="7" fillId="0" borderId="0" xfId="0" applyFont="1" applyBorder="1" applyAlignment="1">
      <alignment horizontal="right"/>
    </xf>
    <xf numFmtId="3" fontId="39" fillId="0" borderId="0" xfId="0" applyNumberFormat="1" applyFont="1" applyAlignment="1">
      <alignment horizontal="right"/>
    </xf>
    <xf numFmtId="0" fontId="39" fillId="0" borderId="0" xfId="112" applyFont="1" applyFill="1" applyBorder="1" applyAlignment="1">
      <alignment horizontal="left" vertical="center" wrapText="1" indent="1"/>
    </xf>
    <xf numFmtId="0" fontId="39" fillId="0" borderId="0" xfId="0" applyFont="1" applyAlignment="1">
      <alignment horizontal="left" vertical="center" wrapText="1" indent="1"/>
    </xf>
    <xf numFmtId="0" fontId="8" fillId="0" borderId="0" xfId="0" applyFont="1" applyAlignment="1">
      <alignment horizontal="left" vertical="center" wrapText="1" indent="1"/>
    </xf>
    <xf numFmtId="0" fontId="0" fillId="0" borderId="0" xfId="0" applyFont="1" applyAlignment="1">
      <alignment horizontal="left" indent="1"/>
    </xf>
    <xf numFmtId="0" fontId="8" fillId="0" borderId="0" xfId="112" applyFont="1" applyFill="1" applyBorder="1" applyAlignment="1">
      <alignment horizontal="left" vertical="center" wrapText="1" indent="1"/>
    </xf>
    <xf numFmtId="0" fontId="8" fillId="0" borderId="0" xfId="112" applyFont="1" applyFill="1" applyAlignment="1">
      <alignment horizontal="left" vertical="center" wrapText="1" indent="1"/>
    </xf>
    <xf numFmtId="0" fontId="0" fillId="0" borderId="0" xfId="0" applyFill="1" applyAlignment="1">
      <alignment horizontal="left" vertical="center" indent="1"/>
    </xf>
    <xf numFmtId="0" fontId="3" fillId="0" borderId="52" xfId="0" applyFont="1" applyFill="1" applyBorder="1" applyAlignment="1">
      <alignment horizontal="left" indent="2"/>
    </xf>
    <xf numFmtId="3" fontId="7" fillId="0" borderId="46" xfId="0" applyNumberFormat="1" applyFont="1" applyFill="1" applyBorder="1" applyAlignment="1">
      <alignment horizontal="right" indent="1"/>
    </xf>
    <xf numFmtId="9" fontId="7" fillId="0" borderId="47" xfId="2" applyFont="1" applyFill="1" applyBorder="1" applyAlignment="1">
      <alignment horizontal="right" indent="1"/>
    </xf>
    <xf numFmtId="0" fontId="4" fillId="0" borderId="87" xfId="0" applyFont="1" applyFill="1" applyBorder="1" applyAlignment="1">
      <alignment horizontal="left" indent="1"/>
    </xf>
    <xf numFmtId="0" fontId="4" fillId="0" borderId="84" xfId="0" applyFont="1" applyFill="1" applyBorder="1" applyAlignment="1">
      <alignment horizontal="left" indent="1"/>
    </xf>
    <xf numFmtId="0" fontId="4" fillId="0" borderId="84" xfId="0" applyFont="1" applyBorder="1" applyAlignment="1">
      <alignment horizontal="left" indent="1"/>
    </xf>
    <xf numFmtId="0" fontId="4" fillId="0" borderId="82" xfId="0" applyFont="1" applyFill="1" applyBorder="1" applyAlignment="1">
      <alignment horizontal="left" indent="1"/>
    </xf>
    <xf numFmtId="3" fontId="38" fillId="0" borderId="86" xfId="0" applyNumberFormat="1" applyFont="1" applyFill="1" applyBorder="1" applyAlignment="1">
      <alignment horizontal="right" indent="1"/>
    </xf>
    <xf numFmtId="166" fontId="38" fillId="0" borderId="69" xfId="0" applyNumberFormat="1" applyFont="1" applyFill="1" applyBorder="1" applyAlignment="1">
      <alignment horizontal="right" indent="1"/>
    </xf>
    <xf numFmtId="3" fontId="40" fillId="0" borderId="76" xfId="0" applyNumberFormat="1" applyFont="1" applyFill="1" applyBorder="1" applyAlignment="1">
      <alignment horizontal="right" indent="1"/>
    </xf>
    <xf numFmtId="3" fontId="38" fillId="0" borderId="74" xfId="0" applyNumberFormat="1" applyFont="1" applyFill="1" applyBorder="1" applyAlignment="1">
      <alignment horizontal="right" indent="1"/>
    </xf>
    <xf numFmtId="166" fontId="38" fillId="0" borderId="63" xfId="0" applyNumberFormat="1" applyFont="1" applyFill="1" applyBorder="1" applyAlignment="1">
      <alignment horizontal="right" indent="1"/>
    </xf>
    <xf numFmtId="3" fontId="40" fillId="0" borderId="73" xfId="0" applyNumberFormat="1" applyFont="1" applyFill="1" applyBorder="1" applyAlignment="1">
      <alignment horizontal="right" indent="1"/>
    </xf>
    <xf numFmtId="4" fontId="38" fillId="0" borderId="63" xfId="0" applyNumberFormat="1" applyFont="1" applyFill="1" applyBorder="1" applyAlignment="1">
      <alignment horizontal="right" indent="1"/>
    </xf>
    <xf numFmtId="3" fontId="38" fillId="0" borderId="63" xfId="0" applyNumberFormat="1" applyFont="1" applyFill="1" applyBorder="1" applyAlignment="1">
      <alignment horizontal="right" indent="1"/>
    </xf>
    <xf numFmtId="167" fontId="38" fillId="0" borderId="74" xfId="0" applyNumberFormat="1" applyFont="1" applyFill="1" applyBorder="1" applyAlignment="1">
      <alignment horizontal="right" indent="1"/>
    </xf>
    <xf numFmtId="166" fontId="40" fillId="0" borderId="73" xfId="0" applyNumberFormat="1" applyFont="1" applyFill="1" applyBorder="1" applyAlignment="1">
      <alignment horizontal="right" indent="1"/>
    </xf>
    <xf numFmtId="166" fontId="38" fillId="0" borderId="74" xfId="0" applyNumberFormat="1" applyFont="1" applyFill="1" applyBorder="1" applyAlignment="1">
      <alignment horizontal="right" indent="1"/>
    </xf>
    <xf numFmtId="168" fontId="38" fillId="0" borderId="63" xfId="0" applyNumberFormat="1" applyFont="1" applyFill="1" applyBorder="1" applyAlignment="1">
      <alignment horizontal="right" indent="1"/>
    </xf>
    <xf numFmtId="4" fontId="38" fillId="0" borderId="74" xfId="0" applyNumberFormat="1" applyFont="1" applyFill="1" applyBorder="1" applyAlignment="1">
      <alignment horizontal="right" indent="1"/>
    </xf>
    <xf numFmtId="4" fontId="40" fillId="0" borderId="73" xfId="0" applyNumberFormat="1" applyFont="1" applyFill="1" applyBorder="1" applyAlignment="1">
      <alignment horizontal="right" indent="1"/>
    </xf>
    <xf numFmtId="170" fontId="38" fillId="0" borderId="74" xfId="0" applyNumberFormat="1" applyFont="1" applyFill="1" applyBorder="1" applyAlignment="1">
      <alignment horizontal="right" indent="1"/>
    </xf>
    <xf numFmtId="2" fontId="38" fillId="0" borderId="74" xfId="0" applyNumberFormat="1" applyFont="1" applyFill="1" applyBorder="1" applyAlignment="1">
      <alignment horizontal="right" indent="1"/>
    </xf>
    <xf numFmtId="167" fontId="38" fillId="0" borderId="74" xfId="0" applyNumberFormat="1" applyFont="1" applyBorder="1" applyAlignment="1">
      <alignment horizontal="right" indent="1"/>
    </xf>
    <xf numFmtId="4" fontId="38" fillId="0" borderId="63" xfId="0" applyNumberFormat="1" applyFont="1" applyBorder="1" applyAlignment="1">
      <alignment horizontal="right" indent="1"/>
    </xf>
    <xf numFmtId="166" fontId="40" fillId="0" borderId="73" xfId="0" applyNumberFormat="1" applyFont="1" applyBorder="1" applyAlignment="1">
      <alignment horizontal="right" indent="1"/>
    </xf>
    <xf numFmtId="170" fontId="38" fillId="0" borderId="34" xfId="0" applyNumberFormat="1" applyFont="1" applyFill="1" applyBorder="1" applyAlignment="1">
      <alignment horizontal="right" indent="1"/>
    </xf>
    <xf numFmtId="168" fontId="38" fillId="0" borderId="72" xfId="0" applyNumberFormat="1" applyFont="1" applyFill="1" applyBorder="1" applyAlignment="1">
      <alignment horizontal="right" indent="1"/>
    </xf>
    <xf numFmtId="168" fontId="40" fillId="0" borderId="81" xfId="0" applyNumberFormat="1" applyFont="1" applyFill="1" applyBorder="1" applyAlignment="1">
      <alignment horizontal="right" indent="1"/>
    </xf>
    <xf numFmtId="166" fontId="38" fillId="0" borderId="68" xfId="0" applyNumberFormat="1" applyFont="1" applyFill="1" applyBorder="1" applyAlignment="1">
      <alignment horizontal="right" indent="1"/>
    </xf>
    <xf numFmtId="3" fontId="38" fillId="0" borderId="69" xfId="0" applyNumberFormat="1" applyFont="1" applyFill="1" applyBorder="1" applyAlignment="1">
      <alignment horizontal="right" indent="1"/>
    </xf>
    <xf numFmtId="3" fontId="40" fillId="0" borderId="70" xfId="0" applyNumberFormat="1" applyFont="1" applyFill="1" applyBorder="1" applyAlignment="1">
      <alignment horizontal="right" indent="1"/>
    </xf>
    <xf numFmtId="3" fontId="38" fillId="0" borderId="62" xfId="0" applyNumberFormat="1" applyFont="1" applyFill="1" applyBorder="1" applyAlignment="1">
      <alignment horizontal="right" indent="1"/>
    </xf>
    <xf numFmtId="3" fontId="40" fillId="0" borderId="64" xfId="0" applyNumberFormat="1" applyFont="1" applyFill="1" applyBorder="1" applyAlignment="1">
      <alignment horizontal="right" indent="1"/>
    </xf>
    <xf numFmtId="4" fontId="38" fillId="0" borderId="62" xfId="0" applyNumberFormat="1" applyFont="1" applyFill="1" applyBorder="1" applyAlignment="1">
      <alignment horizontal="right" indent="1"/>
    </xf>
    <xf numFmtId="166" fontId="38" fillId="0" borderId="62" xfId="0" applyNumberFormat="1" applyFont="1" applyFill="1" applyBorder="1" applyAlignment="1">
      <alignment horizontal="right" indent="1"/>
    </xf>
    <xf numFmtId="166" fontId="40" fillId="0" borderId="64" xfId="0" applyNumberFormat="1" applyFont="1" applyFill="1" applyBorder="1" applyAlignment="1">
      <alignment horizontal="right" indent="1"/>
    </xf>
    <xf numFmtId="168" fontId="38" fillId="0" borderId="62" xfId="0" applyNumberFormat="1" applyFont="1" applyFill="1" applyBorder="1" applyAlignment="1">
      <alignment horizontal="right" indent="1"/>
    </xf>
    <xf numFmtId="4" fontId="38" fillId="0" borderId="62" xfId="0" applyNumberFormat="1" applyFont="1" applyBorder="1" applyAlignment="1">
      <alignment horizontal="right" indent="1"/>
    </xf>
    <xf numFmtId="168" fontId="38" fillId="0" borderId="63" xfId="0" applyNumberFormat="1" applyFont="1" applyBorder="1" applyAlignment="1">
      <alignment horizontal="right" indent="1"/>
    </xf>
    <xf numFmtId="166" fontId="40" fillId="0" borderId="64" xfId="0" applyNumberFormat="1" applyFont="1" applyBorder="1" applyAlignment="1">
      <alignment horizontal="right" indent="1"/>
    </xf>
    <xf numFmtId="3" fontId="38" fillId="0" borderId="65" xfId="0" applyNumberFormat="1" applyFont="1" applyFill="1" applyBorder="1" applyAlignment="1">
      <alignment horizontal="right" indent="1"/>
    </xf>
    <xf numFmtId="168" fontId="38" fillId="0" borderId="66" xfId="0" applyNumberFormat="1" applyFont="1" applyFill="1" applyBorder="1" applyAlignment="1">
      <alignment horizontal="right" indent="1"/>
    </xf>
    <xf numFmtId="166" fontId="38" fillId="0" borderId="66" xfId="0" applyNumberFormat="1" applyFont="1" applyFill="1" applyBorder="1" applyAlignment="1">
      <alignment horizontal="right" indent="1"/>
    </xf>
    <xf numFmtId="169" fontId="38" fillId="0" borderId="66" xfId="0" applyNumberFormat="1" applyFont="1" applyFill="1" applyBorder="1" applyAlignment="1">
      <alignment horizontal="right" indent="1"/>
    </xf>
    <xf numFmtId="166" fontId="40" fillId="0" borderId="67" xfId="0" applyNumberFormat="1" applyFont="1" applyFill="1" applyBorder="1" applyAlignment="1">
      <alignment horizontal="right" indent="1"/>
    </xf>
    <xf numFmtId="3" fontId="7" fillId="40" borderId="85" xfId="0" applyNumberFormat="1" applyFont="1" applyFill="1" applyBorder="1" applyAlignment="1">
      <alignment horizontal="right" indent="1"/>
    </xf>
    <xf numFmtId="9" fontId="4" fillId="40" borderId="51" xfId="2" applyFont="1" applyFill="1" applyBorder="1" applyAlignment="1">
      <alignment horizontal="right" indent="1"/>
    </xf>
    <xf numFmtId="3" fontId="7" fillId="40" borderId="83" xfId="0" applyNumberFormat="1" applyFont="1" applyFill="1" applyBorder="1" applyAlignment="1">
      <alignment horizontal="right" indent="1"/>
    </xf>
    <xf numFmtId="9" fontId="4" fillId="40" borderId="64" xfId="2" applyFont="1" applyFill="1" applyBorder="1" applyAlignment="1">
      <alignment horizontal="right" indent="1"/>
    </xf>
    <xf numFmtId="9" fontId="4" fillId="40" borderId="64" xfId="2" applyNumberFormat="1" applyFont="1" applyFill="1" applyBorder="1" applyAlignment="1">
      <alignment horizontal="right" indent="1"/>
    </xf>
    <xf numFmtId="165" fontId="4" fillId="40" borderId="64" xfId="2" applyNumberFormat="1" applyFont="1" applyFill="1" applyBorder="1" applyAlignment="1">
      <alignment horizontal="right" indent="1"/>
    </xf>
    <xf numFmtId="166" fontId="7" fillId="40" borderId="83" xfId="0" applyNumberFormat="1" applyFont="1" applyFill="1" applyBorder="1" applyAlignment="1">
      <alignment horizontal="right" indent="1"/>
    </xf>
    <xf numFmtId="10" fontId="4" fillId="40" borderId="64" xfId="2" applyNumberFormat="1" applyFont="1" applyFill="1" applyBorder="1" applyAlignment="1">
      <alignment horizontal="right" indent="1"/>
    </xf>
    <xf numFmtId="166" fontId="7" fillId="40" borderId="80" xfId="0" applyNumberFormat="1" applyFont="1" applyFill="1" applyBorder="1" applyAlignment="1">
      <alignment horizontal="right" indent="1"/>
    </xf>
    <xf numFmtId="175" fontId="4" fillId="40" borderId="67" xfId="2" applyNumberFormat="1" applyFont="1" applyFill="1" applyBorder="1" applyAlignment="1">
      <alignment horizontal="right" indent="1"/>
    </xf>
    <xf numFmtId="3" fontId="7" fillId="40" borderId="79" xfId="0" applyNumberFormat="1" applyFont="1" applyFill="1" applyBorder="1" applyAlignment="1">
      <alignment horizontal="right" indent="1"/>
    </xf>
    <xf numFmtId="9" fontId="7" fillId="40" borderId="78" xfId="2" applyFont="1" applyFill="1" applyBorder="1" applyAlignment="1">
      <alignment horizontal="right" indent="1"/>
    </xf>
    <xf numFmtId="0" fontId="7" fillId="40" borderId="46" xfId="0" applyFont="1" applyFill="1" applyBorder="1" applyAlignment="1">
      <alignment horizontal="left" indent="1"/>
    </xf>
    <xf numFmtId="3" fontId="7" fillId="40" borderId="92" xfId="0" applyNumberFormat="1" applyFont="1" applyFill="1" applyBorder="1" applyAlignment="1">
      <alignment horizontal="right" indent="1"/>
    </xf>
    <xf numFmtId="3" fontId="7" fillId="40" borderId="93" xfId="0" applyNumberFormat="1" applyFont="1" applyFill="1" applyBorder="1" applyAlignment="1">
      <alignment horizontal="right" indent="1"/>
    </xf>
    <xf numFmtId="3" fontId="7" fillId="40" borderId="90" xfId="0" applyNumberFormat="1" applyFont="1" applyFill="1" applyBorder="1" applyAlignment="1">
      <alignment horizontal="right" indent="1"/>
    </xf>
    <xf numFmtId="3" fontId="7" fillId="40" borderId="94" xfId="0" applyNumberFormat="1" applyFont="1" applyFill="1" applyBorder="1" applyAlignment="1">
      <alignment horizontal="right" indent="1"/>
    </xf>
    <xf numFmtId="3" fontId="7" fillId="40" borderId="95" xfId="0" applyNumberFormat="1" applyFont="1" applyFill="1" applyBorder="1" applyAlignment="1">
      <alignment horizontal="right" indent="1"/>
    </xf>
    <xf numFmtId="0" fontId="7" fillId="40" borderId="80" xfId="0" applyFont="1" applyFill="1" applyBorder="1" applyAlignment="1">
      <alignment horizontal="left" indent="1"/>
    </xf>
    <xf numFmtId="9" fontId="7" fillId="40" borderId="65" xfId="2" applyFont="1" applyFill="1" applyBorder="1" applyAlignment="1">
      <alignment horizontal="right" indent="1"/>
    </xf>
    <xf numFmtId="9" fontId="7" fillId="40" borderId="66" xfId="2" applyFont="1" applyFill="1" applyBorder="1" applyAlignment="1">
      <alignment horizontal="right" indent="1"/>
    </xf>
    <xf numFmtId="9" fontId="7" fillId="40" borderId="67" xfId="2" applyFont="1" applyFill="1" applyBorder="1" applyAlignment="1">
      <alignment horizontal="right" indent="1"/>
    </xf>
    <xf numFmtId="9" fontId="7" fillId="40" borderId="96" xfId="2" applyFont="1" applyFill="1" applyBorder="1" applyAlignment="1">
      <alignment horizontal="right" indent="1"/>
    </xf>
    <xf numFmtId="0" fontId="7" fillId="0" borderId="91" xfId="0" applyFont="1" applyBorder="1" applyAlignment="1">
      <alignment vertical="center" wrapText="1"/>
    </xf>
    <xf numFmtId="0" fontId="7" fillId="40" borderId="46" xfId="0" applyFont="1" applyFill="1" applyBorder="1" applyAlignment="1">
      <alignment horizontal="center" vertical="center" wrapText="1"/>
    </xf>
    <xf numFmtId="0" fontId="7" fillId="40" borderId="90" xfId="0" applyFont="1" applyFill="1" applyBorder="1" applyAlignment="1">
      <alignment horizontal="center" vertical="center" wrapText="1"/>
    </xf>
    <xf numFmtId="0" fontId="7" fillId="0" borderId="89" xfId="0" applyFont="1" applyBorder="1" applyAlignment="1">
      <alignment horizontal="left" vertical="center" wrapText="1" indent="1"/>
    </xf>
    <xf numFmtId="0" fontId="38" fillId="0" borderId="65" xfId="0" applyFont="1" applyBorder="1" applyAlignment="1">
      <alignment horizontal="right" vertical="center" wrapText="1" indent="1"/>
    </xf>
    <xf numFmtId="0" fontId="38" fillId="0" borderId="66" xfId="0" applyFont="1" applyBorder="1" applyAlignment="1">
      <alignment horizontal="right" vertical="center" wrapText="1" indent="1"/>
    </xf>
    <xf numFmtId="0" fontId="40" fillId="0" borderId="67" xfId="0" applyFont="1" applyBorder="1" applyAlignment="1">
      <alignment horizontal="right" vertical="center" wrapText="1" indent="1"/>
    </xf>
    <xf numFmtId="0" fontId="7" fillId="40" borderId="49" xfId="0" applyFont="1" applyFill="1" applyBorder="1" applyAlignment="1">
      <alignment horizontal="right" vertical="center" wrapText="1" indent="1"/>
    </xf>
    <xf numFmtId="0" fontId="7" fillId="40" borderId="88" xfId="0" applyFont="1" applyFill="1" applyBorder="1" applyAlignment="1">
      <alignment horizontal="right" vertical="center" wrapText="1" indent="1"/>
    </xf>
    <xf numFmtId="0" fontId="44" fillId="0" borderId="62" xfId="0" applyFont="1" applyBorder="1" applyAlignment="1">
      <alignment horizontal="left" vertical="center" wrapText="1" indent="1"/>
    </xf>
    <xf numFmtId="0" fontId="47" fillId="0" borderId="62" xfId="0" applyFont="1" applyBorder="1" applyAlignment="1">
      <alignment horizontal="left" vertical="center" wrapText="1" indent="1"/>
    </xf>
    <xf numFmtId="0" fontId="46" fillId="0" borderId="11" xfId="0" applyFont="1" applyBorder="1" applyAlignment="1">
      <alignment horizontal="center" vertical="center" wrapText="1"/>
    </xf>
    <xf numFmtId="0" fontId="46" fillId="0" borderId="7" xfId="0" applyFont="1" applyBorder="1" applyAlignment="1">
      <alignment horizontal="center" vertical="center" wrapText="1"/>
    </xf>
    <xf numFmtId="0" fontId="46" fillId="0" borderId="12" xfId="0" applyFont="1" applyBorder="1" applyAlignment="1">
      <alignment horizontal="center" vertical="center" wrapText="1"/>
    </xf>
    <xf numFmtId="0" fontId="46" fillId="0" borderId="71" xfId="0" applyFont="1" applyBorder="1" applyAlignment="1">
      <alignment horizontal="center" vertical="center" wrapText="1"/>
    </xf>
    <xf numFmtId="0" fontId="43" fillId="0" borderId="11" xfId="0" applyFont="1" applyBorder="1" applyAlignment="1">
      <alignment horizontal="center" vertical="center" wrapText="1"/>
    </xf>
    <xf numFmtId="0" fontId="43" fillId="0" borderId="7" xfId="0" applyFont="1" applyBorder="1" applyAlignment="1">
      <alignment horizontal="center" vertical="center" wrapText="1"/>
    </xf>
    <xf numFmtId="0" fontId="43" fillId="0" borderId="12" xfId="0" applyFont="1" applyBorder="1" applyAlignment="1">
      <alignment horizontal="center" vertical="center" wrapText="1"/>
    </xf>
    <xf numFmtId="0" fontId="43" fillId="0" borderId="71" xfId="0" applyFont="1" applyBorder="1" applyAlignment="1">
      <alignment horizontal="center" vertical="center" wrapText="1"/>
    </xf>
    <xf numFmtId="170" fontId="44" fillId="0" borderId="76" xfId="0" applyNumberFormat="1" applyFont="1" applyBorder="1" applyAlignment="1">
      <alignment horizontal="center" vertical="center"/>
    </xf>
    <xf numFmtId="170" fontId="44" fillId="0" borderId="73" xfId="0" applyNumberFormat="1" applyFont="1" applyBorder="1" applyAlignment="1">
      <alignment horizontal="center" vertical="center"/>
    </xf>
    <xf numFmtId="170" fontId="44" fillId="38" borderId="73" xfId="0" applyNumberFormat="1" applyFont="1" applyFill="1" applyBorder="1" applyAlignment="1">
      <alignment horizontal="center" vertical="center" wrapText="1"/>
    </xf>
    <xf numFmtId="170" fontId="44" fillId="0" borderId="63" xfId="0" applyNumberFormat="1" applyFont="1" applyBorder="1" applyAlignment="1">
      <alignment horizontal="center" vertical="center"/>
    </xf>
    <xf numFmtId="170" fontId="44" fillId="38" borderId="63" xfId="0" applyNumberFormat="1" applyFont="1" applyFill="1" applyBorder="1" applyAlignment="1">
      <alignment horizontal="center" vertical="center" wrapText="1"/>
    </xf>
    <xf numFmtId="2" fontId="44" fillId="0" borderId="63" xfId="0" applyNumberFormat="1" applyFont="1" applyBorder="1" applyAlignment="1">
      <alignment horizontal="center" vertical="center"/>
    </xf>
    <xf numFmtId="0" fontId="44" fillId="0" borderId="98" xfId="0" applyFont="1" applyBorder="1" applyAlignment="1">
      <alignment horizontal="center" vertical="center" wrapText="1"/>
    </xf>
    <xf numFmtId="0" fontId="38" fillId="0" borderId="98" xfId="0" applyFont="1" applyBorder="1" applyAlignment="1">
      <alignment horizontal="center" vertical="center" wrapText="1"/>
    </xf>
    <xf numFmtId="0" fontId="44" fillId="0" borderId="98" xfId="0" applyFont="1" applyBorder="1" applyAlignment="1">
      <alignment horizontal="center" vertical="center"/>
    </xf>
    <xf numFmtId="170" fontId="44" fillId="0" borderId="99" xfId="0" applyNumberFormat="1" applyFont="1" applyBorder="1" applyAlignment="1">
      <alignment horizontal="center" vertical="center"/>
    </xf>
    <xf numFmtId="0" fontId="44" fillId="0" borderId="97" xfId="0" applyFont="1" applyBorder="1" applyAlignment="1">
      <alignment horizontal="center" vertical="center"/>
    </xf>
    <xf numFmtId="9" fontId="44" fillId="0" borderId="100" xfId="0" applyNumberFormat="1" applyFont="1" applyBorder="1" applyAlignment="1">
      <alignment horizontal="center" vertical="center"/>
    </xf>
    <xf numFmtId="0" fontId="0" fillId="0" borderId="0" xfId="0" applyAlignment="1">
      <alignment wrapText="1"/>
    </xf>
    <xf numFmtId="3" fontId="7" fillId="15" borderId="42" xfId="0" applyNumberFormat="1" applyFont="1" applyFill="1" applyBorder="1" applyAlignment="1">
      <alignment horizontal="right" vertical="center" wrapText="1" indent="1"/>
    </xf>
    <xf numFmtId="3" fontId="7" fillId="15" borderId="30" xfId="0" applyNumberFormat="1" applyFont="1" applyFill="1" applyBorder="1" applyAlignment="1">
      <alignment horizontal="right" vertical="center" wrapText="1" indent="1"/>
    </xf>
    <xf numFmtId="0" fontId="8" fillId="0" borderId="0" xfId="0" applyFont="1" applyFill="1" applyBorder="1" applyAlignment="1">
      <alignment horizontal="left" vertical="center" indent="1"/>
    </xf>
    <xf numFmtId="0" fontId="7" fillId="0" borderId="46" xfId="0" applyFont="1" applyFill="1" applyBorder="1" applyAlignment="1">
      <alignment horizontal="center"/>
    </xf>
    <xf numFmtId="0" fontId="7" fillId="0" borderId="49" xfId="0" applyFont="1" applyFill="1" applyBorder="1" applyAlignment="1">
      <alignment horizontal="center"/>
    </xf>
    <xf numFmtId="0" fontId="7" fillId="0" borderId="28" xfId="0" applyFont="1" applyFill="1" applyBorder="1" applyAlignment="1">
      <alignment horizontal="center" vertical="center" wrapText="1"/>
    </xf>
    <xf numFmtId="0" fontId="7" fillId="0" borderId="28" xfId="0" applyFont="1" applyFill="1" applyBorder="1" applyAlignment="1">
      <alignment horizontal="center" vertical="center"/>
    </xf>
    <xf numFmtId="9" fontId="7" fillId="0" borderId="47" xfId="0" applyNumberFormat="1" applyFont="1" applyFill="1" applyBorder="1" applyAlignment="1">
      <alignment horizontal="center" wrapText="1"/>
    </xf>
    <xf numFmtId="9" fontId="7" fillId="0" borderId="48" xfId="0" applyNumberFormat="1" applyFont="1" applyFill="1" applyBorder="1" applyAlignment="1">
      <alignment horizontal="center" wrapText="1"/>
    </xf>
    <xf numFmtId="9" fontId="7" fillId="0" borderId="31" xfId="0" applyNumberFormat="1" applyFont="1" applyFill="1" applyBorder="1" applyAlignment="1">
      <alignment horizontal="center" wrapText="1"/>
    </xf>
    <xf numFmtId="9" fontId="7" fillId="0" borderId="45" xfId="0" applyNumberFormat="1" applyFont="1" applyFill="1" applyBorder="1" applyAlignment="1">
      <alignment horizontal="center" wrapText="1"/>
    </xf>
    <xf numFmtId="0" fontId="7" fillId="0" borderId="38" xfId="0" applyFont="1" applyFill="1" applyBorder="1" applyAlignment="1">
      <alignment horizontal="center" vertical="center" wrapText="1"/>
    </xf>
    <xf numFmtId="0" fontId="7" fillId="0" borderId="39" xfId="0" applyFont="1" applyFill="1" applyBorder="1" applyAlignment="1">
      <alignment horizontal="center" vertical="center" wrapText="1"/>
    </xf>
    <xf numFmtId="0" fontId="7" fillId="0" borderId="50"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51" xfId="0" applyFont="1" applyBorder="1" applyAlignment="1">
      <alignment horizontal="center" vertical="center" wrapText="1"/>
    </xf>
    <xf numFmtId="0" fontId="8" fillId="0" borderId="31" xfId="0" applyFont="1" applyBorder="1" applyAlignment="1">
      <alignment horizontal="left" vertical="center" indent="1"/>
    </xf>
    <xf numFmtId="0" fontId="44" fillId="0" borderId="101" xfId="0" applyFont="1" applyBorder="1" applyAlignment="1">
      <alignment horizontal="center" vertical="center" wrapText="1"/>
    </xf>
    <xf numFmtId="0" fontId="44" fillId="0" borderId="102" xfId="0" applyFont="1" applyBorder="1" applyAlignment="1">
      <alignment horizontal="center" vertical="center" wrapText="1"/>
    </xf>
    <xf numFmtId="0" fontId="44" fillId="0" borderId="43" xfId="0" applyFont="1" applyBorder="1" applyAlignment="1">
      <alignment horizontal="center" vertical="center" wrapText="1"/>
    </xf>
    <xf numFmtId="0" fontId="44" fillId="0" borderId="103" xfId="0" applyFont="1" applyBorder="1" applyAlignment="1">
      <alignment horizontal="center" vertical="center" wrapText="1"/>
    </xf>
    <xf numFmtId="0" fontId="44" fillId="0" borderId="104" xfId="0" applyFont="1" applyBorder="1" applyAlignment="1">
      <alignment horizontal="center" vertical="center" wrapText="1"/>
    </xf>
    <xf numFmtId="0" fontId="44" fillId="0" borderId="105" xfId="0" applyFont="1" applyBorder="1" applyAlignment="1">
      <alignment horizontal="center" vertical="center" wrapText="1"/>
    </xf>
    <xf numFmtId="0" fontId="44" fillId="0" borderId="68" xfId="0" applyFont="1" applyBorder="1" applyAlignment="1">
      <alignment horizontal="left" vertical="center" wrapText="1" indent="1"/>
    </xf>
    <xf numFmtId="0" fontId="44" fillId="0" borderId="62" xfId="0" applyFont="1" applyBorder="1" applyAlignment="1">
      <alignment horizontal="left" vertical="center" wrapText="1" indent="1"/>
    </xf>
    <xf numFmtId="0" fontId="4" fillId="0" borderId="0" xfId="0" applyFont="1" applyAlignment="1">
      <alignment horizontal="left" vertical="center" wrapText="1" indent="1"/>
    </xf>
    <xf numFmtId="0" fontId="47" fillId="0" borderId="63" xfId="0" applyFont="1" applyBorder="1" applyAlignment="1">
      <alignment horizontal="center" vertical="center"/>
    </xf>
    <xf numFmtId="0" fontId="47" fillId="0" borderId="62" xfId="0" applyFont="1" applyBorder="1" applyAlignment="1">
      <alignment horizontal="left" vertical="center" wrapText="1" indent="1"/>
    </xf>
    <xf numFmtId="0" fontId="47" fillId="0" borderId="65" xfId="0" applyFont="1" applyBorder="1" applyAlignment="1">
      <alignment horizontal="left" vertical="center" wrapText="1" indent="1"/>
    </xf>
    <xf numFmtId="0" fontId="47" fillId="0" borderId="73" xfId="0" applyFont="1" applyBorder="1" applyAlignment="1">
      <alignment horizontal="center" vertical="center" wrapText="1"/>
    </xf>
    <xf numFmtId="0" fontId="47" fillId="0" borderId="74" xfId="0" applyFont="1" applyBorder="1" applyAlignment="1">
      <alignment horizontal="center" vertical="center" wrapText="1"/>
    </xf>
    <xf numFmtId="0" fontId="47" fillId="0" borderId="68" xfId="0" applyFont="1" applyBorder="1" applyAlignment="1">
      <alignment horizontal="left" vertical="center" wrapText="1" indent="1"/>
    </xf>
    <xf numFmtId="0" fontId="47" fillId="0" borderId="69" xfId="0" applyFont="1" applyBorder="1" applyAlignment="1">
      <alignment horizontal="center" vertical="center" wrapText="1"/>
    </xf>
    <xf numFmtId="0" fontId="47" fillId="0" borderId="63" xfId="0" applyFont="1" applyBorder="1" applyAlignment="1">
      <alignment horizontal="center" vertical="center" wrapText="1"/>
    </xf>
    <xf numFmtId="0" fontId="47" fillId="0" borderId="75" xfId="0" applyFont="1" applyBorder="1" applyAlignment="1">
      <alignment horizontal="left" vertical="center" wrapText="1" indent="1"/>
    </xf>
    <xf numFmtId="0" fontId="46" fillId="0" borderId="7" xfId="0" applyFont="1" applyBorder="1" applyAlignment="1">
      <alignment horizontal="center" vertical="center" wrapText="1"/>
    </xf>
    <xf numFmtId="0" fontId="47" fillId="0" borderId="72" xfId="0" applyFont="1" applyBorder="1" applyAlignment="1">
      <alignment horizontal="center" vertical="center" wrapText="1"/>
    </xf>
    <xf numFmtId="0" fontId="2" fillId="0" borderId="47" xfId="0" applyFont="1" applyBorder="1" applyAlignment="1">
      <alignment horizontal="left" vertical="center" indent="1"/>
    </xf>
    <xf numFmtId="0" fontId="4" fillId="0" borderId="47" xfId="0" applyFont="1" applyBorder="1" applyAlignment="1">
      <alignment horizontal="left" vertical="center" indent="1"/>
    </xf>
  </cellXfs>
  <cellStyles count="173">
    <cellStyle name="20% - Accent1 2" xfId="5"/>
    <cellStyle name="20% - Accent1 2 2" xfId="6"/>
    <cellStyle name="20% - Accent1 2 3" xfId="7"/>
    <cellStyle name="20% - Accent1 3" xfId="8"/>
    <cellStyle name="20% - Accent1 4" xfId="9"/>
    <cellStyle name="20% - Accent1 5" xfId="10"/>
    <cellStyle name="20% - Accent2 2" xfId="11"/>
    <cellStyle name="20% - Accent2 2 2" xfId="12"/>
    <cellStyle name="20% - Accent2 2 3" xfId="13"/>
    <cellStyle name="20% - Accent2 3" xfId="14"/>
    <cellStyle name="20% - Accent2 4" xfId="15"/>
    <cellStyle name="20% - Accent2 5" xfId="16"/>
    <cellStyle name="20% - Accent3 2" xfId="17"/>
    <cellStyle name="20% - Accent3 2 2" xfId="18"/>
    <cellStyle name="20% - Accent3 2 3" xfId="19"/>
    <cellStyle name="20% - Accent3 3" xfId="20"/>
    <cellStyle name="20% - Accent3 4" xfId="21"/>
    <cellStyle name="20% - Accent3 5" xfId="22"/>
    <cellStyle name="20% - Accent4 2" xfId="23"/>
    <cellStyle name="20% - Accent4 2 2" xfId="24"/>
    <cellStyle name="20% - Accent4 2 3" xfId="25"/>
    <cellStyle name="20% - Accent4 3" xfId="26"/>
    <cellStyle name="20% - Accent4 4" xfId="27"/>
    <cellStyle name="20% - Accent4 5" xfId="28"/>
    <cellStyle name="20% - Accent5 2" xfId="29"/>
    <cellStyle name="20% - Accent5 2 2" xfId="30"/>
    <cellStyle name="20% - Accent5 2 3" xfId="31"/>
    <cellStyle name="20% - Accent5 3" xfId="32"/>
    <cellStyle name="20% - Accent5 4" xfId="33"/>
    <cellStyle name="20% - Accent5 5" xfId="34"/>
    <cellStyle name="20% - Accent6 2" xfId="35"/>
    <cellStyle name="20% - Accent6 2 2" xfId="36"/>
    <cellStyle name="20% - Accent6 2 3" xfId="37"/>
    <cellStyle name="20% - Accent6 3" xfId="38"/>
    <cellStyle name="20% - Accent6 4" xfId="39"/>
    <cellStyle name="20% - Accent6 5" xfId="40"/>
    <cellStyle name="40% - Accent1 2" xfId="41"/>
    <cellStyle name="40% - Accent1 2 2" xfId="42"/>
    <cellStyle name="40% - Accent1 2 3" xfId="43"/>
    <cellStyle name="40% - Accent1 3" xfId="44"/>
    <cellStyle name="40% - Accent1 4" xfId="45"/>
    <cellStyle name="40% - Accent1 5" xfId="46"/>
    <cellStyle name="40% - Accent2 2" xfId="47"/>
    <cellStyle name="40% - Accent2 2 2" xfId="48"/>
    <cellStyle name="40% - Accent2 2 3" xfId="49"/>
    <cellStyle name="40% - Accent2 3" xfId="50"/>
    <cellStyle name="40% - Accent2 4" xfId="51"/>
    <cellStyle name="40% - Accent2 5" xfId="52"/>
    <cellStyle name="40% - Accent3 2" xfId="53"/>
    <cellStyle name="40% - Accent3 2 2" xfId="54"/>
    <cellStyle name="40% - Accent3 2 3" xfId="55"/>
    <cellStyle name="40% - Accent3 3" xfId="56"/>
    <cellStyle name="40% - Accent3 4" xfId="57"/>
    <cellStyle name="40% - Accent3 5" xfId="58"/>
    <cellStyle name="40% - Accent4 2" xfId="59"/>
    <cellStyle name="40% - Accent4 2 2" xfId="60"/>
    <cellStyle name="40% - Accent4 2 3" xfId="61"/>
    <cellStyle name="40% - Accent4 3" xfId="62"/>
    <cellStyle name="40% - Accent4 4" xfId="63"/>
    <cellStyle name="40% - Accent4 5" xfId="64"/>
    <cellStyle name="40% - Accent5 2" xfId="65"/>
    <cellStyle name="40% - Accent5 2 2" xfId="66"/>
    <cellStyle name="40% - Accent5 2 3" xfId="67"/>
    <cellStyle name="40% - Accent5 3" xfId="68"/>
    <cellStyle name="40% - Accent5 4" xfId="69"/>
    <cellStyle name="40% - Accent5 5" xfId="70"/>
    <cellStyle name="40% - Accent6 2" xfId="71"/>
    <cellStyle name="40% - Accent6 2 2" xfId="72"/>
    <cellStyle name="40% - Accent6 2 3" xfId="73"/>
    <cellStyle name="40% - Accent6 3" xfId="74"/>
    <cellStyle name="40% - Accent6 4" xfId="75"/>
    <cellStyle name="40% - Accent6 5" xfId="76"/>
    <cellStyle name="60% - Accent1 2" xfId="77"/>
    <cellStyle name="60% - Accent2 2" xfId="78"/>
    <cellStyle name="60% - Accent3 2" xfId="79"/>
    <cellStyle name="60% - Accent4 2" xfId="80"/>
    <cellStyle name="60% - Accent5 2" xfId="81"/>
    <cellStyle name="60% - Accent6 2" xfId="82"/>
    <cellStyle name="Accent1 2" xfId="83"/>
    <cellStyle name="Accent2 2" xfId="84"/>
    <cellStyle name="Accent3 2" xfId="85"/>
    <cellStyle name="Accent4 2" xfId="86"/>
    <cellStyle name="Accent5 2" xfId="87"/>
    <cellStyle name="Accent6 2" xfId="88"/>
    <cellStyle name="Bad 2" xfId="89"/>
    <cellStyle name="Calculation 2" xfId="90"/>
    <cellStyle name="Check Cell 2" xfId="91"/>
    <cellStyle name="Comma" xfId="1" builtinId="3"/>
    <cellStyle name="Comma 2" xfId="92"/>
    <cellStyle name="Comma 3" xfId="93"/>
    <cellStyle name="Explanatory Text 2" xfId="94"/>
    <cellStyle name="Explanatory Text 2 2" xfId="95"/>
    <cellStyle name="Good 2" xfId="96"/>
    <cellStyle name="Heading 1 2" xfId="97"/>
    <cellStyle name="Heading 1 2 2" xfId="98"/>
    <cellStyle name="Heading 2 2" xfId="99"/>
    <cellStyle name="Heading 2 2 2" xfId="100"/>
    <cellStyle name="Heading 3 2" xfId="101"/>
    <cellStyle name="Heading 3 2 2" xfId="102"/>
    <cellStyle name="Heading 3 2 2 2" xfId="103"/>
    <cellStyle name="Heading 4 2" xfId="104"/>
    <cellStyle name="Heading 4 2 2" xfId="105"/>
    <cellStyle name="Input 2" xfId="106"/>
    <cellStyle name="Linked Cell 2" xfId="107"/>
    <cellStyle name="Linked Cell 2 2" xfId="108"/>
    <cellStyle name="Neutral 2" xfId="109"/>
    <cellStyle name="Normal" xfId="0" builtinId="0"/>
    <cellStyle name="Normal 10" xfId="110"/>
    <cellStyle name="Normal 10 2" xfId="111"/>
    <cellStyle name="Normal 10 3" xfId="112"/>
    <cellStyle name="Normal 2" xfId="113"/>
    <cellStyle name="Normal 2 2" xfId="114"/>
    <cellStyle name="Normal 2 2 2" xfId="115"/>
    <cellStyle name="Normal 2 3" xfId="116"/>
    <cellStyle name="Normal 2 4" xfId="117"/>
    <cellStyle name="Normal 2 5" xfId="118"/>
    <cellStyle name="Normal 3" xfId="4"/>
    <cellStyle name="Normal 3 2" xfId="119"/>
    <cellStyle name="Normal 3 2 2" xfId="120"/>
    <cellStyle name="Normal 3 2 3" xfId="121"/>
    <cellStyle name="Normal 3 2 3 2" xfId="122"/>
    <cellStyle name="Normal 4" xfId="3"/>
    <cellStyle name="Normal 4 2" xfId="123"/>
    <cellStyle name="Normal 4 3" xfId="124"/>
    <cellStyle name="Normal 5" xfId="125"/>
    <cellStyle name="Normal 5 2" xfId="126"/>
    <cellStyle name="Normal 5 2 2" xfId="127"/>
    <cellStyle name="Normal 5 2 2 2" xfId="128"/>
    <cellStyle name="Normal 5 2 3" xfId="129"/>
    <cellStyle name="Normal 5 2 4" xfId="130"/>
    <cellStyle name="Normal 5 3" xfId="131"/>
    <cellStyle name="Normal 5 3 2" xfId="132"/>
    <cellStyle name="Normal 5 4" xfId="133"/>
    <cellStyle name="Normal 6" xfId="134"/>
    <cellStyle name="Normal 7" xfId="135"/>
    <cellStyle name="Normal 7 2" xfId="136"/>
    <cellStyle name="Normal 7 2 2" xfId="137"/>
    <cellStyle name="Normal 7 3" xfId="138"/>
    <cellStyle name="Normal 8" xfId="139"/>
    <cellStyle name="Normal 8 2" xfId="140"/>
    <cellStyle name="Normal 8 3" xfId="141"/>
    <cellStyle name="Normal 9" xfId="142"/>
    <cellStyle name="Normal 9 2" xfId="143"/>
    <cellStyle name="Normal 9 3" xfId="144"/>
    <cellStyle name="Note 2" xfId="145"/>
    <cellStyle name="Note 2 2" xfId="146"/>
    <cellStyle name="Note 2 2 2" xfId="147"/>
    <cellStyle name="Note 2 3" xfId="148"/>
    <cellStyle name="Note 2 4" xfId="149"/>
    <cellStyle name="Note 2 5" xfId="150"/>
    <cellStyle name="Note 3" xfId="151"/>
    <cellStyle name="Note 3 2" xfId="152"/>
    <cellStyle name="Note 3 3" xfId="153"/>
    <cellStyle name="Note 4" xfId="154"/>
    <cellStyle name="Output 2" xfId="155"/>
    <cellStyle name="Percent" xfId="2" builtinId="5"/>
    <cellStyle name="Percent 2" xfId="156"/>
    <cellStyle name="Percent 2 2" xfId="157"/>
    <cellStyle name="Percent 2 2 2" xfId="158"/>
    <cellStyle name="Percent 2 2 3" xfId="159"/>
    <cellStyle name="Percent 2 3" xfId="160"/>
    <cellStyle name="Percent 2 3 2" xfId="161"/>
    <cellStyle name="Percent 2 3 3" xfId="162"/>
    <cellStyle name="Percent 2 4" xfId="163"/>
    <cellStyle name="Percent 3" xfId="164"/>
    <cellStyle name="Percent 4" xfId="165"/>
    <cellStyle name="Percent 5" xfId="166"/>
    <cellStyle name="Title 2" xfId="167"/>
    <cellStyle name="Title 2 2" xfId="168"/>
    <cellStyle name="Total 2" xfId="169"/>
    <cellStyle name="Total 2 2" xfId="170"/>
    <cellStyle name="Warning Text 2" xfId="171"/>
    <cellStyle name="Warning Text 2 2" xfId="172"/>
  </cellStyles>
  <dxfs count="0"/>
  <tableStyles count="0" defaultTableStyle="TableStyleMedium2" defaultPivotStyle="PivotStyleMedium9"/>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1"/>
  <sheetViews>
    <sheetView tabSelected="1" zoomScaleNormal="100" workbookViewId="0">
      <pane ySplit="3" topLeftCell="A61" activePane="bottomLeft" state="frozen"/>
      <selection activeCell="I26" sqref="I26"/>
      <selection pane="bottomLeft" sqref="A1:I1"/>
    </sheetView>
  </sheetViews>
  <sheetFormatPr defaultColWidth="9.140625" defaultRowHeight="12.75" x14ac:dyDescent="0.2"/>
  <cols>
    <col min="1" max="1" width="37.28515625" style="17" customWidth="1"/>
    <col min="2" max="5" width="11" style="17" customWidth="1"/>
    <col min="6" max="7" width="8.7109375" style="17" customWidth="1"/>
    <col min="8" max="8" width="8.7109375" style="21" customWidth="1"/>
    <col min="9" max="9" width="8.7109375" style="22" customWidth="1"/>
    <col min="10" max="16384" width="9.140625" style="17"/>
  </cols>
  <sheetData>
    <row r="1" spans="1:9" ht="39.950000000000003" customHeight="1" thickBot="1" x14ac:dyDescent="0.25">
      <c r="A1" s="327" t="s">
        <v>283</v>
      </c>
      <c r="B1" s="327"/>
      <c r="C1" s="327"/>
      <c r="D1" s="327"/>
      <c r="E1" s="327"/>
      <c r="F1" s="327"/>
      <c r="G1" s="327"/>
      <c r="H1" s="327"/>
      <c r="I1" s="327"/>
    </row>
    <row r="2" spans="1:9" ht="41.25" customHeight="1" x14ac:dyDescent="0.2">
      <c r="A2" s="328" t="s">
        <v>76</v>
      </c>
      <c r="B2" s="330" t="s">
        <v>85</v>
      </c>
      <c r="C2" s="331"/>
      <c r="D2" s="331"/>
      <c r="E2" s="331"/>
      <c r="F2" s="336" t="s">
        <v>78</v>
      </c>
      <c r="G2" s="337"/>
      <c r="H2" s="332" t="s">
        <v>84</v>
      </c>
      <c r="I2" s="333"/>
    </row>
    <row r="3" spans="1:9" ht="23.25" customHeight="1" thickBot="1" x14ac:dyDescent="0.25">
      <c r="A3" s="329"/>
      <c r="B3" s="34" t="s">
        <v>86</v>
      </c>
      <c r="C3" s="34">
        <v>2002</v>
      </c>
      <c r="D3" s="34" t="s">
        <v>87</v>
      </c>
      <c r="E3" s="35">
        <v>2008</v>
      </c>
      <c r="F3" s="24">
        <v>2001</v>
      </c>
      <c r="G3" s="25">
        <v>2008</v>
      </c>
      <c r="H3" s="334"/>
      <c r="I3" s="335"/>
    </row>
    <row r="4" spans="1:9" x14ac:dyDescent="0.2">
      <c r="A4" s="26" t="s">
        <v>75</v>
      </c>
      <c r="B4" s="36">
        <f>SUM(B5,B11,B21,B27)</f>
        <v>1629.9194718854135</v>
      </c>
      <c r="C4" s="36">
        <f>SUM(C5,C11,C21,C27)</f>
        <v>2077.6019591288191</v>
      </c>
      <c r="D4" s="36">
        <f>SUM(D5,D11,D21,D27)</f>
        <v>2212.3415950833582</v>
      </c>
      <c r="E4" s="37">
        <f>SUM(E5,E11,E21,E27)</f>
        <v>406.90605441884566</v>
      </c>
      <c r="F4" s="82">
        <v>0.25875844925947189</v>
      </c>
      <c r="G4" s="83">
        <v>0.15024803714969068</v>
      </c>
      <c r="H4" s="145">
        <f>-((B4-E4)/B4)</f>
        <v>-0.75035205024690199</v>
      </c>
      <c r="I4" s="159"/>
    </row>
    <row r="5" spans="1:9" x14ac:dyDescent="0.2">
      <c r="A5" s="27" t="s">
        <v>41</v>
      </c>
      <c r="B5" s="38">
        <f>SUM(B6:B10)</f>
        <v>33.891498869421007</v>
      </c>
      <c r="C5" s="38">
        <f t="shared" ref="C5:D5" si="0">SUM(C6:C10)</f>
        <v>348.9295289664737</v>
      </c>
      <c r="D5" s="38">
        <f t="shared" si="0"/>
        <v>349.45956130534199</v>
      </c>
      <c r="E5" s="39">
        <f>SUM(E6:E10)</f>
        <v>6.6309131955283416</v>
      </c>
      <c r="F5" s="84">
        <v>5.3804570359455477E-3</v>
      </c>
      <c r="G5" s="85"/>
      <c r="H5" s="146"/>
      <c r="I5" s="160"/>
    </row>
    <row r="6" spans="1:9" s="15" customFormat="1" ht="12" x14ac:dyDescent="0.2">
      <c r="A6" s="99" t="s">
        <v>45</v>
      </c>
      <c r="B6" s="100">
        <v>0.97648459196599002</v>
      </c>
      <c r="C6" s="101">
        <v>1.2805921521443198</v>
      </c>
      <c r="D6" s="102">
        <v>1.2805921521443198</v>
      </c>
      <c r="E6" s="103"/>
      <c r="F6" s="104"/>
      <c r="G6" s="105"/>
      <c r="H6" s="147"/>
      <c r="I6" s="161"/>
    </row>
    <row r="7" spans="1:9" s="15" customFormat="1" ht="12" x14ac:dyDescent="0.2">
      <c r="A7" s="99" t="s">
        <v>25</v>
      </c>
      <c r="B7" s="106"/>
      <c r="C7" s="101">
        <v>0.81098813455714103</v>
      </c>
      <c r="D7" s="100">
        <v>0.81098813455714103</v>
      </c>
      <c r="E7" s="107">
        <v>1.8994724992840044E-2</v>
      </c>
      <c r="F7" s="104"/>
      <c r="G7" s="105"/>
      <c r="H7" s="147"/>
      <c r="I7" s="161"/>
    </row>
    <row r="8" spans="1:9" s="15" customFormat="1" ht="12" x14ac:dyDescent="0.2">
      <c r="A8" s="99" t="s">
        <v>46</v>
      </c>
      <c r="B8" s="100">
        <v>2.6447436314496642</v>
      </c>
      <c r="C8" s="106"/>
      <c r="D8" s="108"/>
      <c r="E8" s="109">
        <v>8.3559892064972927E-2</v>
      </c>
      <c r="F8" s="104"/>
      <c r="G8" s="105"/>
      <c r="H8" s="147"/>
      <c r="I8" s="161"/>
    </row>
    <row r="9" spans="1:9" s="15" customFormat="1" ht="12" x14ac:dyDescent="0.2">
      <c r="A9" s="99" t="s">
        <v>43</v>
      </c>
      <c r="B9" s="106">
        <v>30.251110904106671</v>
      </c>
      <c r="C9" s="106">
        <v>346.83794867977224</v>
      </c>
      <c r="D9" s="108">
        <v>347.36733002286468</v>
      </c>
      <c r="E9" s="109">
        <v>6.4184312521335851</v>
      </c>
      <c r="F9" s="104"/>
      <c r="G9" s="105"/>
      <c r="H9" s="147"/>
      <c r="I9" s="161" t="s">
        <v>2</v>
      </c>
    </row>
    <row r="10" spans="1:9" s="15" customFormat="1" ht="12" x14ac:dyDescent="0.2">
      <c r="A10" s="99" t="s">
        <v>38</v>
      </c>
      <c r="B10" s="110">
        <v>1.9159741898681436E-2</v>
      </c>
      <c r="C10" s="110"/>
      <c r="D10" s="111">
        <v>6.5099577587565325E-4</v>
      </c>
      <c r="E10" s="109">
        <v>0.10992732633694312</v>
      </c>
      <c r="F10" s="104"/>
      <c r="G10" s="105"/>
      <c r="H10" s="147"/>
      <c r="I10" s="161"/>
    </row>
    <row r="11" spans="1:9" x14ac:dyDescent="0.2">
      <c r="A11" s="224" t="s">
        <v>289</v>
      </c>
      <c r="B11" s="38">
        <f>SUM(B12:B20)</f>
        <v>1356.5501570192812</v>
      </c>
      <c r="C11" s="38">
        <f t="shared" ref="C11:E11" si="1">SUM(C12:C20)</f>
        <v>344.97719863889631</v>
      </c>
      <c r="D11" s="38">
        <f t="shared" si="1"/>
        <v>487.7369625386396</v>
      </c>
      <c r="E11" s="40">
        <f t="shared" si="1"/>
        <v>367.45930926395158</v>
      </c>
      <c r="F11" s="19">
        <v>0.2153596058135071</v>
      </c>
      <c r="G11" s="85">
        <v>0.13568252266027933</v>
      </c>
      <c r="H11" s="146"/>
      <c r="I11" s="160"/>
    </row>
    <row r="12" spans="1:9" s="15" customFormat="1" ht="12" x14ac:dyDescent="0.2">
      <c r="A12" s="99" t="s">
        <v>45</v>
      </c>
      <c r="B12" s="100">
        <v>5.2204853565412961</v>
      </c>
      <c r="C12" s="100">
        <v>7.1330070870179778</v>
      </c>
      <c r="D12" s="102">
        <v>7.8803601124292202</v>
      </c>
      <c r="E12" s="112">
        <v>18.135101264044014</v>
      </c>
      <c r="F12" s="104"/>
      <c r="G12" s="105">
        <v>6.6962959603171033E-3</v>
      </c>
      <c r="H12" s="147">
        <v>2.4738343325339729</v>
      </c>
      <c r="I12" s="161" t="s">
        <v>4</v>
      </c>
    </row>
    <row r="13" spans="1:9" s="15" customFormat="1" ht="12" x14ac:dyDescent="0.2">
      <c r="A13" s="99" t="s">
        <v>25</v>
      </c>
      <c r="B13" s="100">
        <v>8.2212619974049073</v>
      </c>
      <c r="C13" s="106">
        <v>16.518579443030294</v>
      </c>
      <c r="D13" s="102">
        <v>6.8568907440212215</v>
      </c>
      <c r="E13" s="109">
        <v>0.1254768616633069</v>
      </c>
      <c r="F13" s="104"/>
      <c r="G13" s="105"/>
      <c r="H13" s="147"/>
      <c r="I13" s="161" t="s">
        <v>8</v>
      </c>
    </row>
    <row r="14" spans="1:9" s="15" customFormat="1" ht="12" x14ac:dyDescent="0.2">
      <c r="A14" s="99" t="s">
        <v>47</v>
      </c>
      <c r="B14" s="106">
        <v>1004.0666105990204</v>
      </c>
      <c r="C14" s="106">
        <v>302.58148514852383</v>
      </c>
      <c r="D14" s="108">
        <v>449.56782423743999</v>
      </c>
      <c r="E14" s="112">
        <v>333.34814576340506</v>
      </c>
      <c r="F14" s="104">
        <v>0.15940095421479922</v>
      </c>
      <c r="G14" s="105">
        <v>0.12308714516419084</v>
      </c>
      <c r="H14" s="147">
        <f>-((B14-E14)/B14)</f>
        <v>-0.6680019609809239</v>
      </c>
      <c r="I14" s="161" t="s">
        <v>9</v>
      </c>
    </row>
    <row r="15" spans="1:9" s="15" customFormat="1" ht="12" x14ac:dyDescent="0.2">
      <c r="A15" s="99" t="s">
        <v>48</v>
      </c>
      <c r="B15" s="113">
        <v>1.3607771234858974E-3</v>
      </c>
      <c r="C15" s="110">
        <v>3.6287389959623932E-2</v>
      </c>
      <c r="D15" s="114">
        <v>3.5407420753103047E-2</v>
      </c>
      <c r="E15" s="109">
        <v>0.11246369333236446</v>
      </c>
      <c r="F15" s="104"/>
      <c r="G15" s="105"/>
      <c r="H15" s="147"/>
      <c r="I15" s="161"/>
    </row>
    <row r="16" spans="1:9" s="15" customFormat="1" ht="12" x14ac:dyDescent="0.2">
      <c r="A16" s="99" t="s">
        <v>46</v>
      </c>
      <c r="B16" s="106">
        <v>10.284023215583474</v>
      </c>
      <c r="C16" s="113">
        <v>5.5338269688426486E-4</v>
      </c>
      <c r="D16" s="108"/>
      <c r="E16" s="112">
        <v>10.354041612382998</v>
      </c>
      <c r="F16" s="104"/>
      <c r="G16" s="105"/>
      <c r="H16" s="147"/>
      <c r="I16" s="161"/>
    </row>
    <row r="17" spans="1:9" s="16" customFormat="1" ht="12" x14ac:dyDescent="0.2">
      <c r="A17" s="99" t="s">
        <v>43</v>
      </c>
      <c r="B17" s="100">
        <v>5.4352715817464627</v>
      </c>
      <c r="C17" s="100">
        <v>4.0056173986422889</v>
      </c>
      <c r="D17" s="108">
        <v>11.439870942695679</v>
      </c>
      <c r="E17" s="109">
        <v>2.6974524349882105</v>
      </c>
      <c r="F17" s="104"/>
      <c r="G17" s="105"/>
      <c r="H17" s="147"/>
      <c r="I17" s="161"/>
    </row>
    <row r="18" spans="1:9" s="16" customFormat="1" ht="12" x14ac:dyDescent="0.2">
      <c r="A18" s="99" t="s">
        <v>49</v>
      </c>
      <c r="B18" s="106">
        <v>312.16226305581733</v>
      </c>
      <c r="C18" s="106"/>
      <c r="D18" s="106"/>
      <c r="E18" s="115"/>
      <c r="F18" s="104">
        <v>4.9557431823435041E-2</v>
      </c>
      <c r="G18" s="105"/>
      <c r="H18" s="147">
        <v>-1</v>
      </c>
      <c r="I18" s="161" t="s">
        <v>11</v>
      </c>
    </row>
    <row r="19" spans="1:9" s="15" customFormat="1" ht="12" x14ac:dyDescent="0.2">
      <c r="A19" s="99" t="s">
        <v>73</v>
      </c>
      <c r="B19" s="106">
        <v>10.06975071379564</v>
      </c>
      <c r="C19" s="106">
        <v>10.06975071379564</v>
      </c>
      <c r="D19" s="108">
        <v>10.06975071379564</v>
      </c>
      <c r="E19" s="109">
        <v>1.1249090887483417</v>
      </c>
      <c r="F19" s="104"/>
      <c r="G19" s="105"/>
      <c r="H19" s="147"/>
      <c r="I19" s="161"/>
    </row>
    <row r="20" spans="1:9" s="15" customFormat="1" ht="12" x14ac:dyDescent="0.2">
      <c r="A20" s="116" t="s">
        <v>38</v>
      </c>
      <c r="B20" s="100">
        <v>1.0891297222481526</v>
      </c>
      <c r="C20" s="106">
        <v>4.6319180752297466</v>
      </c>
      <c r="D20" s="102">
        <v>1.886858367504715</v>
      </c>
      <c r="E20" s="109">
        <v>1.5617185453873148</v>
      </c>
      <c r="F20" s="104"/>
      <c r="G20" s="105"/>
      <c r="H20" s="147"/>
      <c r="I20" s="161"/>
    </row>
    <row r="21" spans="1:9" s="1" customFormat="1" x14ac:dyDescent="0.2">
      <c r="A21" s="27" t="s">
        <v>44</v>
      </c>
      <c r="B21" s="38">
        <f>SUM(B22:B26)</f>
        <v>239.46526963163265</v>
      </c>
      <c r="C21" s="38">
        <f t="shared" ref="C21:D21" si="2">SUM(C22:C26)</f>
        <v>1383.6952315234491</v>
      </c>
      <c r="D21" s="38">
        <f t="shared" si="2"/>
        <v>1375.1450712393766</v>
      </c>
      <c r="E21" s="40">
        <f>SUM(E22:E26)</f>
        <v>29.362275076160429</v>
      </c>
      <c r="F21" s="84">
        <v>3.8016394607339681E-2</v>
      </c>
      <c r="G21" s="85">
        <v>1.0841874060446684E-2</v>
      </c>
      <c r="H21" s="146"/>
      <c r="I21" s="160"/>
    </row>
    <row r="22" spans="1:9" s="16" customFormat="1" ht="12" x14ac:dyDescent="0.2">
      <c r="A22" s="99" t="s">
        <v>45</v>
      </c>
      <c r="B22" s="106">
        <v>89.380921707638763</v>
      </c>
      <c r="C22" s="106">
        <v>85.84904577318585</v>
      </c>
      <c r="D22" s="108">
        <v>85.655028262484024</v>
      </c>
      <c r="E22" s="109">
        <v>5.6067558411131229</v>
      </c>
      <c r="F22" s="104">
        <v>1.4189700223470195E-2</v>
      </c>
      <c r="G22" s="105"/>
      <c r="H22" s="147">
        <v>-0.93727122372431348</v>
      </c>
      <c r="I22" s="161" t="s">
        <v>12</v>
      </c>
    </row>
    <row r="23" spans="1:9" s="16" customFormat="1" ht="12" x14ac:dyDescent="0.2">
      <c r="A23" s="99" t="s">
        <v>25</v>
      </c>
      <c r="B23" s="106">
        <v>36.782150378028419</v>
      </c>
      <c r="C23" s="100">
        <v>1.5193076583720044</v>
      </c>
      <c r="D23" s="114">
        <v>1.7916898792564313E-2</v>
      </c>
      <c r="E23" s="109"/>
      <c r="F23" s="104">
        <v>5.8393634510284839E-3</v>
      </c>
      <c r="G23" s="105"/>
      <c r="H23" s="147">
        <v>-1</v>
      </c>
      <c r="I23" s="161" t="s">
        <v>13</v>
      </c>
    </row>
    <row r="24" spans="1:9" s="16" customFormat="1" ht="12" x14ac:dyDescent="0.2">
      <c r="A24" s="99" t="s">
        <v>46</v>
      </c>
      <c r="B24" s="106">
        <v>71.096939675752211</v>
      </c>
      <c r="C24" s="117"/>
      <c r="D24" s="118">
        <v>1.8633574744266889E-4</v>
      </c>
      <c r="E24" s="109">
        <v>0.17689883683493041</v>
      </c>
      <c r="F24" s="104">
        <v>1.128702011045439E-2</v>
      </c>
      <c r="G24" s="105"/>
      <c r="H24" s="148">
        <v>-0.99751186425686245</v>
      </c>
      <c r="I24" s="161" t="s">
        <v>10</v>
      </c>
    </row>
    <row r="25" spans="1:9" s="15" customFormat="1" ht="12" x14ac:dyDescent="0.2">
      <c r="A25" s="99" t="s">
        <v>43</v>
      </c>
      <c r="B25" s="106">
        <v>29.637487917614564</v>
      </c>
      <c r="C25" s="106">
        <v>1284.0008964013377</v>
      </c>
      <c r="D25" s="108">
        <v>1278.4177524850047</v>
      </c>
      <c r="E25" s="112">
        <v>23.578620398212376</v>
      </c>
      <c r="F25" s="104"/>
      <c r="G25" s="105">
        <v>8.7062883313170775E-3</v>
      </c>
      <c r="H25" s="147"/>
      <c r="I25" s="161" t="s">
        <v>14</v>
      </c>
    </row>
    <row r="26" spans="1:9" s="15" customFormat="1" ht="12" x14ac:dyDescent="0.2">
      <c r="A26" s="99" t="s">
        <v>38</v>
      </c>
      <c r="B26" s="106">
        <v>12.567769952598688</v>
      </c>
      <c r="C26" s="106">
        <v>12.325981690553702</v>
      </c>
      <c r="D26" s="108">
        <v>11.054187257347765</v>
      </c>
      <c r="E26" s="109"/>
      <c r="F26" s="104"/>
      <c r="G26" s="105"/>
      <c r="H26" s="147"/>
      <c r="I26" s="161"/>
    </row>
    <row r="27" spans="1:9" ht="13.5" thickBot="1" x14ac:dyDescent="0.25">
      <c r="A27" s="27" t="s">
        <v>42</v>
      </c>
      <c r="B27" s="41">
        <v>1.2546365078539973E-2</v>
      </c>
      <c r="C27" s="38"/>
      <c r="D27" s="38"/>
      <c r="E27" s="39">
        <v>3.4535568832053158</v>
      </c>
      <c r="F27" s="84"/>
      <c r="G27" s="85"/>
      <c r="H27" s="146"/>
      <c r="I27" s="160"/>
    </row>
    <row r="28" spans="1:9" x14ac:dyDescent="0.2">
      <c r="A28" s="26" t="s">
        <v>61</v>
      </c>
      <c r="B28" s="42">
        <f>SUM(B29:B32,B37,B49:B53)</f>
        <v>2848.2528950062597</v>
      </c>
      <c r="C28" s="42">
        <f t="shared" ref="C28:D28" si="3">SUM(C29:C32,C37,C49:C53)</f>
        <v>2250.4997137842906</v>
      </c>
      <c r="D28" s="42">
        <f t="shared" si="3"/>
        <v>1255.3407688127638</v>
      </c>
      <c r="E28" s="43">
        <f>SUM(E29:E32,E37,E49:E53)</f>
        <v>1432.3526608778684</v>
      </c>
      <c r="F28" s="86">
        <v>0.4521754080022638</v>
      </c>
      <c r="G28" s="87">
        <v>0.52888909728905975</v>
      </c>
      <c r="H28" s="145">
        <f>-((B28-E28)/B28)</f>
        <v>-0.49711183884367804</v>
      </c>
      <c r="I28" s="159"/>
    </row>
    <row r="29" spans="1:9" s="1" customFormat="1" x14ac:dyDescent="0.2">
      <c r="A29" s="27" t="s">
        <v>50</v>
      </c>
      <c r="B29" s="38">
        <v>2062.7738734058153</v>
      </c>
      <c r="C29" s="38">
        <f>1433.83311365855+95.9948+12.31469</f>
        <v>1542.1426036585499</v>
      </c>
      <c r="D29" s="44">
        <v>375.32353711985718</v>
      </c>
      <c r="E29" s="40">
        <v>1034.174240579272</v>
      </c>
      <c r="F29" s="84">
        <v>0.32747640473183287</v>
      </c>
      <c r="G29" s="85">
        <v>0.38186369563787731</v>
      </c>
      <c r="H29" s="146">
        <v>-0.49864875936606562</v>
      </c>
      <c r="I29" s="160" t="s">
        <v>15</v>
      </c>
    </row>
    <row r="30" spans="1:9" x14ac:dyDescent="0.2">
      <c r="A30" s="27" t="s">
        <v>51</v>
      </c>
      <c r="B30" s="38">
        <v>74.409896732438469</v>
      </c>
      <c r="C30" s="38">
        <v>74.759511219743459</v>
      </c>
      <c r="D30" s="44">
        <v>74.101734405619808</v>
      </c>
      <c r="E30" s="45">
        <v>90.154643803222825</v>
      </c>
      <c r="F30" s="84">
        <v>1.1812969794005155E-2</v>
      </c>
      <c r="G30" s="85">
        <v>3.3289153907306419E-2</v>
      </c>
      <c r="H30" s="146"/>
      <c r="I30" s="160"/>
    </row>
    <row r="31" spans="1:9" s="1" customFormat="1" x14ac:dyDescent="0.2">
      <c r="A31" s="27" t="s">
        <v>52</v>
      </c>
      <c r="B31" s="46">
        <v>1.7024871127602521</v>
      </c>
      <c r="C31" s="46">
        <v>0.96532168362966064</v>
      </c>
      <c r="D31" s="38">
        <v>112.44481608779662</v>
      </c>
      <c r="E31" s="45">
        <v>113.18407513376665</v>
      </c>
      <c r="F31" s="84"/>
      <c r="G31" s="85">
        <v>4.1792656906370046E-2</v>
      </c>
      <c r="H31" s="146">
        <v>65.481604639145061</v>
      </c>
      <c r="I31" s="160" t="s">
        <v>16</v>
      </c>
    </row>
    <row r="32" spans="1:9" x14ac:dyDescent="0.2">
      <c r="A32" s="27" t="s">
        <v>53</v>
      </c>
      <c r="B32" s="38">
        <f>SUM(B33:B36)</f>
        <v>96.977130051866041</v>
      </c>
      <c r="C32" s="38">
        <f t="shared" ref="C32:E32" si="4">SUM(C33:C36)</f>
        <v>10.871637684685988</v>
      </c>
      <c r="D32" s="38">
        <f t="shared" si="4"/>
        <v>36.531315458934536</v>
      </c>
      <c r="E32" s="40">
        <f t="shared" si="4"/>
        <v>14.190058650536669</v>
      </c>
      <c r="F32" s="84">
        <v>1.5395638998549935E-2</v>
      </c>
      <c r="G32" s="85">
        <v>5.2396085930133049E-3</v>
      </c>
      <c r="H32" s="146"/>
      <c r="I32" s="160"/>
    </row>
    <row r="33" spans="1:9" s="16" customFormat="1" ht="12" x14ac:dyDescent="0.2">
      <c r="A33" s="99" t="s">
        <v>25</v>
      </c>
      <c r="B33" s="101">
        <v>9.2532849599999994E-2</v>
      </c>
      <c r="C33" s="101">
        <v>0.40011204167039999</v>
      </c>
      <c r="D33" s="117" t="s">
        <v>26</v>
      </c>
      <c r="E33" s="119">
        <v>2.113740584E-7</v>
      </c>
      <c r="F33" s="104"/>
      <c r="G33" s="105"/>
      <c r="H33" s="149"/>
      <c r="I33" s="161"/>
    </row>
    <row r="34" spans="1:9" s="16" customFormat="1" ht="12" x14ac:dyDescent="0.2">
      <c r="A34" s="99" t="s">
        <v>27</v>
      </c>
      <c r="B34" s="101">
        <v>2.1700405516130776</v>
      </c>
      <c r="C34" s="101">
        <v>7.9283878713840394</v>
      </c>
      <c r="D34" s="120">
        <v>21.016637843259584</v>
      </c>
      <c r="E34" s="121">
        <v>1.8024537276520002E-4</v>
      </c>
      <c r="F34" s="104"/>
      <c r="G34" s="105"/>
      <c r="H34" s="150">
        <f>(E34-B34)/B34</f>
        <v>-0.99991693916842661</v>
      </c>
      <c r="I34" s="161" t="s">
        <v>17</v>
      </c>
    </row>
    <row r="35" spans="1:9" s="16" customFormat="1" ht="12" x14ac:dyDescent="0.2">
      <c r="A35" s="99" t="s">
        <v>29</v>
      </c>
      <c r="B35" s="120">
        <v>90.405428850652967</v>
      </c>
      <c r="C35" s="101">
        <v>2.5431377716315482</v>
      </c>
      <c r="D35" s="120">
        <v>15.513761631182392</v>
      </c>
      <c r="E35" s="112">
        <v>14.188633766093123</v>
      </c>
      <c r="F35" s="104">
        <v>1.4352346221726141E-2</v>
      </c>
      <c r="G35" s="105">
        <v>5.2390824615181275E-3</v>
      </c>
      <c r="H35" s="149">
        <f>(E35-B35)/B35</f>
        <v>-0.84305551174883187</v>
      </c>
      <c r="I35" s="161" t="s">
        <v>18</v>
      </c>
    </row>
    <row r="36" spans="1:9" s="15" customFormat="1" ht="12" x14ac:dyDescent="0.2">
      <c r="A36" s="122" t="s">
        <v>30</v>
      </c>
      <c r="B36" s="123">
        <v>4.3091277999999997</v>
      </c>
      <c r="C36" s="124" t="s">
        <v>26</v>
      </c>
      <c r="D36" s="125">
        <v>9.1598449256000006E-4</v>
      </c>
      <c r="E36" s="126">
        <v>1.2444276967231479E-3</v>
      </c>
      <c r="F36" s="127"/>
      <c r="G36" s="128"/>
      <c r="H36" s="151"/>
      <c r="I36" s="161"/>
    </row>
    <row r="37" spans="1:9" x14ac:dyDescent="0.2">
      <c r="A37" s="27" t="s">
        <v>54</v>
      </c>
      <c r="B37" s="47">
        <f>SUM(B38:B48)</f>
        <v>219.86201600425596</v>
      </c>
      <c r="C37" s="47">
        <f>SUM(C38:C48)</f>
        <v>189.26073242998916</v>
      </c>
      <c r="D37" s="47">
        <f t="shared" ref="D37:E37" si="5">SUM(D38:D48)</f>
        <v>157.26588151640999</v>
      </c>
      <c r="E37" s="48">
        <f t="shared" si="5"/>
        <v>32.662436350662595</v>
      </c>
      <c r="F37" s="88">
        <v>3.4904273059891404E-2</v>
      </c>
      <c r="G37" s="89">
        <v>1.206044220016028E-2</v>
      </c>
      <c r="H37" s="146">
        <f>-((B37-E37)/B37)</f>
        <v>-0.85144120415037794</v>
      </c>
      <c r="I37" s="160"/>
    </row>
    <row r="38" spans="1:9" s="15" customFormat="1" ht="36" x14ac:dyDescent="0.2">
      <c r="A38" s="129" t="s">
        <v>80</v>
      </c>
      <c r="B38" s="130">
        <v>59.510669661584757</v>
      </c>
      <c r="C38" s="130">
        <f>67.2760998819856-12.31469</f>
        <v>54.961409881985603</v>
      </c>
      <c r="D38" s="130">
        <v>49.198633316542725</v>
      </c>
      <c r="E38" s="131">
        <v>14.613291928284461</v>
      </c>
      <c r="F38" s="132">
        <v>9.4476376665478257E-3</v>
      </c>
      <c r="G38" s="133">
        <v>5.3958853761859136E-3</v>
      </c>
      <c r="H38" s="152">
        <f>(E38-B38)/B38</f>
        <v>-0.75444248886149545</v>
      </c>
      <c r="I38" s="206" t="s">
        <v>88</v>
      </c>
    </row>
    <row r="39" spans="1:9" s="15" customFormat="1" ht="12" x14ac:dyDescent="0.2">
      <c r="A39" s="99" t="s">
        <v>31</v>
      </c>
      <c r="B39" s="101">
        <v>0.58992413174399994</v>
      </c>
      <c r="C39" s="120" t="s">
        <v>26</v>
      </c>
      <c r="D39" s="101">
        <v>0.68062900397199999</v>
      </c>
      <c r="E39" s="109">
        <v>0.58991052397199994</v>
      </c>
      <c r="F39" s="104"/>
      <c r="G39" s="105"/>
      <c r="H39" s="149"/>
      <c r="I39" s="161"/>
    </row>
    <row r="40" spans="1:9" s="15" customFormat="1" ht="12" x14ac:dyDescent="0.2">
      <c r="A40" s="99" t="s">
        <v>32</v>
      </c>
      <c r="B40" s="101">
        <v>2.8394884239999998</v>
      </c>
      <c r="C40" s="101">
        <v>2.8394884239999998</v>
      </c>
      <c r="D40" s="101">
        <v>2.8394884239999998</v>
      </c>
      <c r="E40" s="109">
        <v>0.83959953239999996</v>
      </c>
      <c r="F40" s="104"/>
      <c r="G40" s="105"/>
      <c r="H40" s="149"/>
      <c r="I40" s="161"/>
    </row>
    <row r="41" spans="1:9" s="15" customFormat="1" ht="12" x14ac:dyDescent="0.2">
      <c r="A41" s="99" t="s">
        <v>33</v>
      </c>
      <c r="B41" s="134">
        <v>3.8405668508E-2</v>
      </c>
      <c r="C41" s="135">
        <v>5.4463610575079995E-3</v>
      </c>
      <c r="D41" s="135">
        <v>6.3992970013416004E-3</v>
      </c>
      <c r="E41" s="109">
        <v>0.1029439414079948</v>
      </c>
      <c r="F41" s="104"/>
      <c r="G41" s="105"/>
      <c r="H41" s="149"/>
      <c r="I41" s="161"/>
    </row>
    <row r="42" spans="1:9" s="15" customFormat="1" ht="12" x14ac:dyDescent="0.2">
      <c r="A42" s="99" t="s">
        <v>34</v>
      </c>
      <c r="B42" s="120">
        <v>54.3836560695282</v>
      </c>
      <c r="C42" s="120">
        <v>53.211142894099844</v>
      </c>
      <c r="D42" s="120">
        <v>20.599142099655381</v>
      </c>
      <c r="E42" s="136">
        <v>7.7024480084760009E-3</v>
      </c>
      <c r="F42" s="104">
        <v>8.6336967883042064E-3</v>
      </c>
      <c r="G42" s="105"/>
      <c r="H42" s="150">
        <f>(E42-B42)/B42</f>
        <v>-0.99985836833039277</v>
      </c>
      <c r="I42" s="161" t="s">
        <v>89</v>
      </c>
    </row>
    <row r="43" spans="1:9" s="15" customFormat="1" ht="12" x14ac:dyDescent="0.2">
      <c r="A43" s="99" t="s">
        <v>35</v>
      </c>
      <c r="B43" s="137">
        <v>2.7215543999999998E-4</v>
      </c>
      <c r="C43" s="137">
        <v>2.7170184760000001E-4</v>
      </c>
      <c r="D43" s="137">
        <v>2.7170184760000001E-4</v>
      </c>
      <c r="E43" s="109">
        <v>0.40801166629515601</v>
      </c>
      <c r="F43" s="104"/>
      <c r="G43" s="105"/>
      <c r="H43" s="149"/>
      <c r="I43" s="161"/>
    </row>
    <row r="44" spans="1:9" s="15" customFormat="1" ht="12" x14ac:dyDescent="0.2">
      <c r="A44" s="99" t="s">
        <v>81</v>
      </c>
      <c r="B44" s="120">
        <v>23.221632454734415</v>
      </c>
      <c r="C44" s="101">
        <v>7.5264596094566478</v>
      </c>
      <c r="D44" s="101">
        <v>8.5370212834916011</v>
      </c>
      <c r="E44" s="109">
        <v>4.4181409310200168</v>
      </c>
      <c r="F44" s="104"/>
      <c r="G44" s="105"/>
      <c r="H44" s="149">
        <f>(E44-B44)/B44</f>
        <v>-0.80974029540635295</v>
      </c>
      <c r="I44" s="161" t="s">
        <v>19</v>
      </c>
    </row>
    <row r="45" spans="1:9" s="15" customFormat="1" ht="12" x14ac:dyDescent="0.2">
      <c r="A45" s="99" t="s">
        <v>36</v>
      </c>
      <c r="B45" s="101">
        <v>5.4024487772640004</v>
      </c>
      <c r="C45" s="101">
        <v>0.41775860040000001</v>
      </c>
      <c r="D45" s="101">
        <v>5.1769496111240283</v>
      </c>
      <c r="E45" s="109">
        <v>5.1904742351011839</v>
      </c>
      <c r="F45" s="104"/>
      <c r="G45" s="105"/>
      <c r="H45" s="149"/>
      <c r="I45" s="161"/>
    </row>
    <row r="46" spans="1:9" s="15" customFormat="1" ht="12" x14ac:dyDescent="0.2">
      <c r="A46" s="99" t="s">
        <v>37</v>
      </c>
      <c r="B46" s="134">
        <v>3.1535725846788001E-2</v>
      </c>
      <c r="C46" s="135">
        <v>1.63293264E-3</v>
      </c>
      <c r="D46" s="101">
        <v>0.2300917170687804</v>
      </c>
      <c r="E46" s="109">
        <v>0.11026995580526519</v>
      </c>
      <c r="F46" s="104"/>
      <c r="G46" s="105"/>
      <c r="H46" s="149"/>
      <c r="I46" s="161"/>
    </row>
    <row r="47" spans="1:9" s="15" customFormat="1" ht="12" x14ac:dyDescent="0.2">
      <c r="A47" s="99" t="s">
        <v>38</v>
      </c>
      <c r="B47" s="101">
        <v>4.6666060116057997</v>
      </c>
      <c r="C47" s="101">
        <v>1.1197451005019583</v>
      </c>
      <c r="D47" s="101">
        <v>5.6778527417065483</v>
      </c>
      <c r="E47" s="109">
        <v>6.3820874598385195</v>
      </c>
      <c r="F47" s="104"/>
      <c r="G47" s="105"/>
      <c r="H47" s="149"/>
      <c r="I47" s="161"/>
    </row>
    <row r="48" spans="1:9" s="15" customFormat="1" ht="12" x14ac:dyDescent="0.2">
      <c r="A48" s="99" t="s">
        <v>39</v>
      </c>
      <c r="B48" s="120">
        <v>69.177376924000001</v>
      </c>
      <c r="C48" s="120">
        <v>69.177376924000001</v>
      </c>
      <c r="D48" s="120">
        <v>64.319402320000009</v>
      </c>
      <c r="E48" s="138">
        <v>3.7285295279999995E-6</v>
      </c>
      <c r="F48" s="104">
        <v>1.0982279238609303E-2</v>
      </c>
      <c r="G48" s="105"/>
      <c r="H48" s="149">
        <f>(E48-B48)/B48</f>
        <v>-0.99999994610189491</v>
      </c>
      <c r="I48" s="161" t="s">
        <v>20</v>
      </c>
    </row>
    <row r="49" spans="1:9" x14ac:dyDescent="0.2">
      <c r="A49" s="27" t="s">
        <v>55</v>
      </c>
      <c r="B49" s="38">
        <v>30.105479277949883</v>
      </c>
      <c r="C49" s="38">
        <v>23.052269476871007</v>
      </c>
      <c r="D49" s="38">
        <v>22.622575704501081</v>
      </c>
      <c r="E49" s="49">
        <v>0.29165744740165506</v>
      </c>
      <c r="F49" s="84"/>
      <c r="G49" s="85"/>
      <c r="H49" s="146">
        <v>-0.9903121473433818</v>
      </c>
      <c r="I49" s="160" t="s">
        <v>90</v>
      </c>
    </row>
    <row r="50" spans="1:9" x14ac:dyDescent="0.2">
      <c r="A50" s="27" t="s">
        <v>56</v>
      </c>
      <c r="B50" s="50">
        <v>281.78089982385194</v>
      </c>
      <c r="C50" s="38">
        <v>291.27444919597576</v>
      </c>
      <c r="D50" s="44">
        <v>194.7188037160646</v>
      </c>
      <c r="E50" s="45">
        <v>73.824577437607687</v>
      </c>
      <c r="F50" s="84">
        <v>4.4734227627218917E-2</v>
      </c>
      <c r="G50" s="85">
        <v>2.7259358107236304E-2</v>
      </c>
      <c r="H50" s="146">
        <v>-0.73800716271487099</v>
      </c>
      <c r="I50" s="160" t="s">
        <v>91</v>
      </c>
    </row>
    <row r="51" spans="1:9" x14ac:dyDescent="0.2">
      <c r="A51" s="27" t="s">
        <v>57</v>
      </c>
      <c r="B51" s="38">
        <v>73.51960420345867</v>
      </c>
      <c r="C51" s="38">
        <v>109.42397011624575</v>
      </c>
      <c r="D51" s="44">
        <v>265.79011524693613</v>
      </c>
      <c r="E51" s="45">
        <v>60.319950100756472</v>
      </c>
      <c r="F51" s="84">
        <v>1.1671631084848177E-2</v>
      </c>
      <c r="G51" s="85">
        <v>2.2272841618318769E-2</v>
      </c>
      <c r="H51" s="146">
        <v>-0.17953924324964252</v>
      </c>
      <c r="I51" s="160" t="s">
        <v>22</v>
      </c>
    </row>
    <row r="52" spans="1:9" x14ac:dyDescent="0.2">
      <c r="A52" s="27" t="s">
        <v>58</v>
      </c>
      <c r="B52" s="46">
        <v>6.4843751488349977</v>
      </c>
      <c r="C52" s="46">
        <v>3.1062002630291459</v>
      </c>
      <c r="D52" s="51">
        <v>0.38101759457967999</v>
      </c>
      <c r="E52" s="49">
        <v>0.49557634036773457</v>
      </c>
      <c r="F52" s="84"/>
      <c r="G52" s="85"/>
      <c r="H52" s="146"/>
      <c r="I52" s="160"/>
    </row>
    <row r="53" spans="1:9" ht="13.5" thickBot="1" x14ac:dyDescent="0.25">
      <c r="A53" s="28" t="s">
        <v>82</v>
      </c>
      <c r="B53" s="52">
        <v>0.63713324502796986</v>
      </c>
      <c r="C53" s="53">
        <f>101.637818055571-95.9948</f>
        <v>5.6430180555710052</v>
      </c>
      <c r="D53" s="53">
        <v>16.160971962064483</v>
      </c>
      <c r="E53" s="54">
        <v>13.055445034274211</v>
      </c>
      <c r="F53" s="90"/>
      <c r="G53" s="91"/>
      <c r="H53" s="153"/>
      <c r="I53" s="162"/>
    </row>
    <row r="54" spans="1:9" s="14" customFormat="1" x14ac:dyDescent="0.2">
      <c r="A54" s="26" t="s">
        <v>59</v>
      </c>
      <c r="B54" s="55">
        <f>SUM(B55:B63)</f>
        <v>773.58518831702224</v>
      </c>
      <c r="C54" s="36">
        <f t="shared" ref="C54:E54" si="6">SUM(C55:C63)</f>
        <v>773.42788248154727</v>
      </c>
      <c r="D54" s="36">
        <f t="shared" si="6"/>
        <v>682.44047739977918</v>
      </c>
      <c r="E54" s="37">
        <f t="shared" si="6"/>
        <v>634.22472749219526</v>
      </c>
      <c r="F54" s="82">
        <v>0.12281079350960823</v>
      </c>
      <c r="G54" s="83">
        <v>0.2341843267817606</v>
      </c>
      <c r="H54" s="145"/>
      <c r="I54" s="159"/>
    </row>
    <row r="55" spans="1:9" x14ac:dyDescent="0.2">
      <c r="A55" s="27" t="s">
        <v>23</v>
      </c>
      <c r="B55" s="46">
        <v>1.1098498219150976</v>
      </c>
      <c r="C55" s="56">
        <v>0.95254398644012817</v>
      </c>
      <c r="D55" s="46">
        <v>0.95254398644012817</v>
      </c>
      <c r="E55" s="57"/>
      <c r="F55" s="84"/>
      <c r="G55" s="85"/>
      <c r="H55" s="146"/>
      <c r="I55" s="160"/>
    </row>
    <row r="56" spans="1:9" ht="12.75" customHeight="1" x14ac:dyDescent="0.2">
      <c r="A56" s="29" t="s">
        <v>60</v>
      </c>
      <c r="B56" s="38"/>
      <c r="C56" s="38"/>
      <c r="D56" s="46">
        <v>0.3677918334488951</v>
      </c>
      <c r="E56" s="57"/>
      <c r="F56" s="84"/>
      <c r="G56" s="85"/>
      <c r="H56" s="146"/>
      <c r="I56" s="160"/>
    </row>
    <row r="57" spans="1:9" x14ac:dyDescent="0.2">
      <c r="A57" s="27" t="s">
        <v>103</v>
      </c>
      <c r="B57" s="201">
        <v>7.4115160480853495E-2</v>
      </c>
      <c r="C57" s="46">
        <v>7.4115160480853509E-2</v>
      </c>
      <c r="D57" s="58"/>
      <c r="E57" s="49">
        <v>1.75335735759711</v>
      </c>
      <c r="F57" s="84"/>
      <c r="G57" s="85"/>
      <c r="H57" s="146"/>
      <c r="I57" s="160"/>
    </row>
    <row r="58" spans="1:9" x14ac:dyDescent="0.2">
      <c r="A58" s="27" t="s">
        <v>104</v>
      </c>
      <c r="B58" s="202">
        <v>3.8520000349447595E-2</v>
      </c>
      <c r="C58" s="59">
        <v>3.8520000349447595E-2</v>
      </c>
      <c r="D58" s="58"/>
      <c r="E58" s="45">
        <v>34.010263095234535</v>
      </c>
      <c r="F58" s="84"/>
      <c r="G58" s="85">
        <v>1.2558120523180121E-2</v>
      </c>
      <c r="H58" s="146"/>
      <c r="I58" s="160"/>
    </row>
    <row r="59" spans="1:9" x14ac:dyDescent="0.2">
      <c r="A59" s="27" t="s">
        <v>105</v>
      </c>
      <c r="B59" s="203">
        <v>425.71646793426686</v>
      </c>
      <c r="C59" s="60">
        <v>425.71646793426686</v>
      </c>
      <c r="D59" s="60">
        <v>322.34657965764302</v>
      </c>
      <c r="E59" s="45">
        <v>255.28530089458397</v>
      </c>
      <c r="F59" s="84">
        <v>6.7584770270561492E-2</v>
      </c>
      <c r="G59" s="85">
        <v>9.4262827883848196E-2</v>
      </c>
      <c r="H59" s="146">
        <f>(C59-E59)/C59</f>
        <v>0.40033961539396795</v>
      </c>
      <c r="I59" s="160" t="s">
        <v>98</v>
      </c>
    </row>
    <row r="60" spans="1:9" x14ac:dyDescent="0.2">
      <c r="A60" s="27" t="s">
        <v>106</v>
      </c>
      <c r="B60" s="204"/>
      <c r="C60" s="58"/>
      <c r="D60" s="58"/>
      <c r="E60" s="45">
        <v>20.672359069529634</v>
      </c>
      <c r="F60" s="84"/>
      <c r="G60" s="85">
        <v>7.6331657878290389E-3</v>
      </c>
      <c r="H60" s="146"/>
      <c r="I60" s="160"/>
    </row>
    <row r="61" spans="1:9" x14ac:dyDescent="0.2">
      <c r="A61" s="27" t="s">
        <v>107</v>
      </c>
      <c r="B61" s="203">
        <v>338.52111164042225</v>
      </c>
      <c r="C61" s="60">
        <v>338.52111164042225</v>
      </c>
      <c r="D61" s="61">
        <v>358.67062352949563</v>
      </c>
      <c r="E61" s="45">
        <v>318.12653830183905</v>
      </c>
      <c r="F61" s="84">
        <v>5.3742040266776037E-2</v>
      </c>
      <c r="G61" s="85">
        <v>0.11746664230234534</v>
      </c>
      <c r="H61" s="146"/>
      <c r="I61" s="160" t="s">
        <v>98</v>
      </c>
    </row>
    <row r="62" spans="1:9" x14ac:dyDescent="0.2">
      <c r="A62" s="27" t="s">
        <v>108</v>
      </c>
      <c r="B62" s="205">
        <v>8.1251237595876926</v>
      </c>
      <c r="C62" s="56">
        <v>8.1251237595876926</v>
      </c>
      <c r="D62" s="61" t="s">
        <v>99</v>
      </c>
      <c r="E62" s="49">
        <v>4.3769087734109222</v>
      </c>
      <c r="F62" s="84"/>
      <c r="G62" s="85"/>
      <c r="H62" s="146"/>
      <c r="I62" s="160"/>
    </row>
    <row r="63" spans="1:9" ht="13.5" thickBot="1" x14ac:dyDescent="0.25">
      <c r="A63" s="28" t="s">
        <v>109</v>
      </c>
      <c r="B63" s="62"/>
      <c r="C63" s="62"/>
      <c r="D63" s="52">
        <v>0.10293839275156147</v>
      </c>
      <c r="E63" s="63"/>
      <c r="F63" s="90"/>
      <c r="G63" s="91"/>
      <c r="H63" s="153"/>
      <c r="I63" s="162"/>
    </row>
    <row r="64" spans="1:9" x14ac:dyDescent="0.2">
      <c r="A64" s="26" t="s">
        <v>24</v>
      </c>
      <c r="B64" s="36">
        <f>SUM(B65,B72:B73)</f>
        <v>699.35053479580597</v>
      </c>
      <c r="C64" s="36">
        <f t="shared" ref="C64:E64" si="7">SUM(C65,C72:C73)</f>
        <v>217.81937011411105</v>
      </c>
      <c r="D64" s="36">
        <f t="shared" si="7"/>
        <v>218.39946920223173</v>
      </c>
      <c r="E64" s="37">
        <f t="shared" si="7"/>
        <v>68.031156222965791</v>
      </c>
      <c r="F64" s="82">
        <v>0.11102564451433655</v>
      </c>
      <c r="G64" s="83">
        <v>2.5120166132999101E-2</v>
      </c>
      <c r="H64" s="145">
        <f>-((B64-E64)/B64)</f>
        <v>-0.90272237906727371</v>
      </c>
      <c r="I64" s="159"/>
    </row>
    <row r="65" spans="1:9" x14ac:dyDescent="0.2">
      <c r="A65" s="27" t="s">
        <v>62</v>
      </c>
      <c r="B65" s="38">
        <f>SUM(B66:B71)</f>
        <v>669.3864260388641</v>
      </c>
      <c r="C65" s="38">
        <f t="shared" ref="C65:E65" si="8">SUM(C66:C71)</f>
        <v>187.32288519628133</v>
      </c>
      <c r="D65" s="38">
        <f t="shared" si="8"/>
        <v>190.52805017795157</v>
      </c>
      <c r="E65" s="40">
        <f t="shared" si="8"/>
        <v>67.750805543102103</v>
      </c>
      <c r="F65" s="84">
        <v>0.10626868170167711</v>
      </c>
      <c r="G65" s="85">
        <v>2.501664803857492E-2</v>
      </c>
      <c r="H65" s="146"/>
      <c r="I65" s="160"/>
    </row>
    <row r="66" spans="1:9" s="15" customFormat="1" ht="12" x14ac:dyDescent="0.2">
      <c r="A66" s="129" t="s">
        <v>64</v>
      </c>
      <c r="B66" s="130">
        <v>475.61894673432806</v>
      </c>
      <c r="C66" s="130" t="s">
        <v>26</v>
      </c>
      <c r="D66" s="130"/>
      <c r="E66" s="131"/>
      <c r="F66" s="132">
        <v>7.5507056157219893E-2</v>
      </c>
      <c r="G66" s="133"/>
      <c r="H66" s="152">
        <v>-1</v>
      </c>
      <c r="I66" s="206" t="s">
        <v>92</v>
      </c>
    </row>
    <row r="67" spans="1:9" s="15" customFormat="1" ht="12" x14ac:dyDescent="0.2">
      <c r="A67" s="99" t="s">
        <v>66</v>
      </c>
      <c r="B67" s="101">
        <v>1.7326413213680001</v>
      </c>
      <c r="C67" s="101">
        <v>0.190508808</v>
      </c>
      <c r="D67" s="120">
        <v>1.7877871657569633</v>
      </c>
      <c r="E67" s="112" t="s">
        <v>26</v>
      </c>
      <c r="F67" s="104"/>
      <c r="G67" s="105"/>
      <c r="H67" s="149"/>
      <c r="I67" s="161"/>
    </row>
    <row r="68" spans="1:9" s="15" customFormat="1" ht="12" x14ac:dyDescent="0.2">
      <c r="A68" s="99" t="s">
        <v>65</v>
      </c>
      <c r="B68" s="101">
        <v>0.91610242658399998</v>
      </c>
      <c r="C68" s="101">
        <v>0.66054070292211198</v>
      </c>
      <c r="D68" s="120">
        <v>11.854238607313388</v>
      </c>
      <c r="E68" s="109">
        <v>5.7245868792379602</v>
      </c>
      <c r="F68" s="104"/>
      <c r="G68" s="105"/>
      <c r="H68" s="149"/>
      <c r="I68" s="161"/>
    </row>
    <row r="69" spans="1:9" s="15" customFormat="1" ht="12" x14ac:dyDescent="0.2">
      <c r="A69" s="99" t="s">
        <v>294</v>
      </c>
      <c r="B69" s="120">
        <v>160.29955415999999</v>
      </c>
      <c r="C69" s="120">
        <v>160.29955415999999</v>
      </c>
      <c r="D69" s="120">
        <v>160.23605122399999</v>
      </c>
      <c r="E69" s="112">
        <v>60.241606644000001</v>
      </c>
      <c r="F69" s="104">
        <v>2.5448413106842354E-2</v>
      </c>
      <c r="G69" s="105">
        <v>2.2243913686494324E-2</v>
      </c>
      <c r="H69" s="149">
        <f>(E69-B69)/B69</f>
        <v>-0.62419354838709673</v>
      </c>
      <c r="I69" s="161" t="s">
        <v>93</v>
      </c>
    </row>
    <row r="70" spans="1:9" s="15" customFormat="1" ht="12" x14ac:dyDescent="0.2">
      <c r="A70" s="99" t="s">
        <v>63</v>
      </c>
      <c r="B70" s="120">
        <v>16.129210504968</v>
      </c>
      <c r="C70" s="120">
        <v>16.120764614479999</v>
      </c>
      <c r="D70" s="120">
        <v>16.147937112561241</v>
      </c>
      <c r="E70" s="112" t="s">
        <v>26</v>
      </c>
      <c r="F70" s="104"/>
      <c r="G70" s="105"/>
      <c r="H70" s="149">
        <v>-1</v>
      </c>
      <c r="I70" s="161" t="s">
        <v>94</v>
      </c>
    </row>
    <row r="71" spans="1:9" s="15" customFormat="1" ht="12" x14ac:dyDescent="0.2">
      <c r="A71" s="99" t="s">
        <v>38</v>
      </c>
      <c r="B71" s="120">
        <v>14.689970891616001</v>
      </c>
      <c r="C71" s="120">
        <v>10.05151691087924</v>
      </c>
      <c r="D71" s="101">
        <v>0.50203606832000003</v>
      </c>
      <c r="E71" s="109">
        <v>1.784612019864148</v>
      </c>
      <c r="F71" s="104"/>
      <c r="G71" s="105"/>
      <c r="H71" s="149">
        <f>(E71-B71)/B71</f>
        <v>-0.87851493831872196</v>
      </c>
      <c r="I71" s="161" t="s">
        <v>95</v>
      </c>
    </row>
    <row r="72" spans="1:9" x14ac:dyDescent="0.2">
      <c r="A72" s="27" t="s">
        <v>40</v>
      </c>
      <c r="B72" s="60">
        <v>29.761761187301939</v>
      </c>
      <c r="C72" s="60">
        <v>30.494897344429717</v>
      </c>
      <c r="D72" s="60">
        <v>27.772246171614288</v>
      </c>
      <c r="E72" s="64">
        <v>9.3130548305479996E-2</v>
      </c>
      <c r="F72" s="84"/>
      <c r="G72" s="85"/>
      <c r="H72" s="154">
        <f>(E72-B72)/B72</f>
        <v>-0.99687079848133398</v>
      </c>
      <c r="I72" s="160" t="s">
        <v>96</v>
      </c>
    </row>
    <row r="73" spans="1:9" ht="13.5" thickBot="1" x14ac:dyDescent="0.25">
      <c r="A73" s="28" t="s">
        <v>38</v>
      </c>
      <c r="B73" s="65">
        <v>0.20234756964</v>
      </c>
      <c r="C73" s="66">
        <v>1.5875734E-3</v>
      </c>
      <c r="D73" s="65">
        <v>9.9172852665879996E-2</v>
      </c>
      <c r="E73" s="67">
        <v>0.18722013155820399</v>
      </c>
      <c r="F73" s="90"/>
      <c r="G73" s="91"/>
      <c r="H73" s="155"/>
      <c r="I73" s="162"/>
    </row>
    <row r="74" spans="1:9" x14ac:dyDescent="0.2">
      <c r="A74" s="26" t="s">
        <v>67</v>
      </c>
      <c r="B74" s="68">
        <f>SUM(B75:B83,B87)</f>
        <v>348.10565795252217</v>
      </c>
      <c r="C74" s="68">
        <f t="shared" ref="C74:D74" si="9">SUM(C75:C83,C87)</f>
        <v>53.53319503256477</v>
      </c>
      <c r="D74" s="68">
        <f t="shared" si="9"/>
        <v>175.24074835197916</v>
      </c>
      <c r="E74" s="69">
        <f>SUM(E75:E83,E87)</f>
        <v>166.71415484165502</v>
      </c>
      <c r="F74" s="82">
        <v>5.5263638347757132E-2</v>
      </c>
      <c r="G74" s="83">
        <v>6.155837264649007E-2</v>
      </c>
      <c r="H74" s="156"/>
      <c r="I74" s="159"/>
    </row>
    <row r="75" spans="1:9" x14ac:dyDescent="0.2">
      <c r="A75" s="27" t="s">
        <v>68</v>
      </c>
      <c r="B75" s="58"/>
      <c r="C75" s="58"/>
      <c r="D75" s="58"/>
      <c r="E75" s="45">
        <v>42.64365198832671</v>
      </c>
      <c r="F75" s="84"/>
      <c r="G75" s="85">
        <v>1.5745956440219165E-2</v>
      </c>
      <c r="H75" s="146"/>
      <c r="I75" s="160"/>
    </row>
    <row r="76" spans="1:9" s="1" customFormat="1" x14ac:dyDescent="0.2">
      <c r="A76" s="27" t="s">
        <v>0</v>
      </c>
      <c r="B76" s="58"/>
      <c r="C76" s="58"/>
      <c r="D76" s="70">
        <v>2.3740117696334962E-6</v>
      </c>
      <c r="E76" s="71">
        <v>2.3740117696334962E-6</v>
      </c>
      <c r="F76" s="84"/>
      <c r="G76" s="85"/>
      <c r="H76" s="146"/>
      <c r="I76" s="160"/>
    </row>
    <row r="77" spans="1:9" x14ac:dyDescent="0.2">
      <c r="A77" s="27" t="s">
        <v>1</v>
      </c>
      <c r="B77" s="38">
        <v>86.451422570012667</v>
      </c>
      <c r="C77" s="72"/>
      <c r="D77" s="38">
        <v>116.5510748234895</v>
      </c>
      <c r="E77" s="45">
        <v>79.534518425063766</v>
      </c>
      <c r="F77" s="84">
        <v>1.3724626539135207E-2</v>
      </c>
      <c r="G77" s="85">
        <v>2.9367725422711936E-2</v>
      </c>
      <c r="H77" s="146"/>
      <c r="I77" s="160" t="s">
        <v>97</v>
      </c>
    </row>
    <row r="78" spans="1:9" ht="25.5" x14ac:dyDescent="0.2">
      <c r="A78" s="98" t="s">
        <v>3</v>
      </c>
      <c r="B78" s="18">
        <v>70.815857553124971</v>
      </c>
      <c r="C78" s="94"/>
      <c r="D78" s="18"/>
      <c r="E78" s="95"/>
      <c r="F78" s="96">
        <v>1.1242396817451178E-2</v>
      </c>
      <c r="G78" s="97"/>
      <c r="H78" s="157"/>
      <c r="I78" s="163" t="s">
        <v>100</v>
      </c>
    </row>
    <row r="79" spans="1:9" x14ac:dyDescent="0.2">
      <c r="A79" s="27" t="s">
        <v>5</v>
      </c>
      <c r="B79" s="58"/>
      <c r="C79" s="60">
        <v>43.953101088594494</v>
      </c>
      <c r="D79" s="38">
        <v>43.953101088594494</v>
      </c>
      <c r="E79" s="57"/>
      <c r="F79" s="84"/>
      <c r="G79" s="85"/>
      <c r="H79" s="146"/>
      <c r="I79" s="160"/>
    </row>
    <row r="80" spans="1:9" x14ac:dyDescent="0.2">
      <c r="A80" s="27" t="s">
        <v>6</v>
      </c>
      <c r="B80" s="38">
        <v>104.75350293515089</v>
      </c>
      <c r="C80" s="38"/>
      <c r="D80" s="38"/>
      <c r="E80" s="57"/>
      <c r="F80" s="84">
        <v>1.6630179859525463E-2</v>
      </c>
      <c r="G80" s="85"/>
      <c r="H80" s="146"/>
      <c r="I80" s="160" t="s">
        <v>101</v>
      </c>
    </row>
    <row r="81" spans="1:9" x14ac:dyDescent="0.2">
      <c r="A81" s="27" t="s">
        <v>7</v>
      </c>
      <c r="B81" s="73">
        <v>9.9427448489369536E-3</v>
      </c>
      <c r="C81" s="73"/>
      <c r="D81" s="73"/>
      <c r="E81" s="57"/>
      <c r="F81" s="84"/>
      <c r="G81" s="85"/>
      <c r="H81" s="146"/>
      <c r="I81" s="160" t="s">
        <v>102</v>
      </c>
    </row>
    <row r="82" spans="1:9" x14ac:dyDescent="0.2">
      <c r="A82" s="30" t="s">
        <v>21</v>
      </c>
      <c r="B82" s="47">
        <v>59.834730896798398</v>
      </c>
      <c r="C82" s="46">
        <v>6.161598815144143</v>
      </c>
      <c r="D82" s="38">
        <v>12.511892058078331</v>
      </c>
      <c r="E82" s="49">
        <v>5.340959491207248</v>
      </c>
      <c r="F82" s="84">
        <v>9.4990841239559285E-3</v>
      </c>
      <c r="G82" s="85"/>
      <c r="H82" s="146"/>
      <c r="I82" s="160"/>
    </row>
    <row r="83" spans="1:9" x14ac:dyDescent="0.2">
      <c r="A83" s="30" t="s">
        <v>70</v>
      </c>
      <c r="B83" s="47">
        <f>SUM(B84:B86)</f>
        <v>26.240201252586267</v>
      </c>
      <c r="C83" s="74">
        <f t="shared" ref="C83:E83" si="10">SUM(C84:C86)</f>
        <v>3.4184951288261312</v>
      </c>
      <c r="D83" s="74">
        <f t="shared" si="10"/>
        <v>1.2721340213649266</v>
      </c>
      <c r="E83" s="75">
        <f t="shared" si="10"/>
        <v>2.2629067668996954E-2</v>
      </c>
      <c r="F83" s="88"/>
      <c r="G83" s="89"/>
      <c r="H83" s="146"/>
      <c r="I83" s="160"/>
    </row>
    <row r="84" spans="1:9" s="15" customFormat="1" ht="12" x14ac:dyDescent="0.2">
      <c r="A84" s="99" t="s">
        <v>71</v>
      </c>
      <c r="B84" s="139">
        <v>8.4576834148393468E-2</v>
      </c>
      <c r="C84" s="140">
        <v>2.8576319593203842E-5</v>
      </c>
      <c r="D84" s="106"/>
      <c r="E84" s="103"/>
      <c r="F84" s="104"/>
      <c r="G84" s="105"/>
      <c r="H84" s="147"/>
      <c r="I84" s="161"/>
    </row>
    <row r="85" spans="1:9" s="15" customFormat="1" ht="12" x14ac:dyDescent="0.2">
      <c r="A85" s="99" t="s">
        <v>72</v>
      </c>
      <c r="B85" s="100">
        <v>0.81040627996828118</v>
      </c>
      <c r="C85" s="100">
        <v>0.81043553667643609</v>
      </c>
      <c r="D85" s="100">
        <v>0.81043553667643609</v>
      </c>
      <c r="E85" s="103"/>
      <c r="F85" s="104"/>
      <c r="G85" s="105"/>
      <c r="H85" s="147"/>
      <c r="I85" s="161"/>
    </row>
    <row r="86" spans="1:9" s="15" customFormat="1" ht="24" x14ac:dyDescent="0.2">
      <c r="A86" s="141" t="s">
        <v>79</v>
      </c>
      <c r="B86" s="106">
        <v>25.345218138469594</v>
      </c>
      <c r="C86" s="100">
        <v>2.6080310158301017</v>
      </c>
      <c r="D86" s="100">
        <v>0.4616984846884904</v>
      </c>
      <c r="E86" s="136">
        <v>2.2629067668996954E-2</v>
      </c>
      <c r="F86" s="104"/>
      <c r="G86" s="105"/>
      <c r="H86" s="147"/>
      <c r="I86" s="161"/>
    </row>
    <row r="87" spans="1:9" ht="13.5" thickBot="1" x14ac:dyDescent="0.25">
      <c r="A87" s="31" t="s">
        <v>69</v>
      </c>
      <c r="B87" s="76"/>
      <c r="C87" s="77"/>
      <c r="D87" s="78">
        <v>0.95254398644012817</v>
      </c>
      <c r="E87" s="79">
        <v>39.172393495376532</v>
      </c>
      <c r="F87" s="92"/>
      <c r="G87" s="93">
        <v>1.4464211503418338E-2</v>
      </c>
      <c r="H87" s="158"/>
      <c r="I87" s="164"/>
    </row>
    <row r="88" spans="1:9" ht="40.5" customHeight="1" thickBot="1" x14ac:dyDescent="0.25">
      <c r="A88" s="143" t="s">
        <v>83</v>
      </c>
      <c r="B88" s="142" t="s">
        <v>110</v>
      </c>
      <c r="C88" s="80">
        <v>5372.8821205413296</v>
      </c>
      <c r="D88" s="80">
        <v>4543.7630588501124</v>
      </c>
      <c r="E88" s="81">
        <v>2708.2287538535297</v>
      </c>
      <c r="F88" s="325" t="s">
        <v>77</v>
      </c>
      <c r="G88" s="326"/>
      <c r="H88" s="32">
        <f>(6299-2708)/6299</f>
        <v>0.57009049055405625</v>
      </c>
      <c r="I88" s="165"/>
    </row>
    <row r="89" spans="1:9" ht="18" customHeight="1" x14ac:dyDescent="0.2">
      <c r="A89" s="144"/>
      <c r="B89" s="33"/>
      <c r="C89" s="33"/>
      <c r="D89" s="33"/>
      <c r="E89" s="33"/>
      <c r="F89" s="20"/>
      <c r="G89" s="20"/>
    </row>
    <row r="90" spans="1:9" x14ac:dyDescent="0.2">
      <c r="B90" s="23"/>
      <c r="C90" s="23"/>
      <c r="D90" s="23"/>
      <c r="E90" s="23"/>
      <c r="F90" s="23"/>
      <c r="G90" s="23"/>
      <c r="H90" s="22"/>
      <c r="I90" s="17"/>
    </row>
    <row r="91" spans="1:9" x14ac:dyDescent="0.2">
      <c r="E91" s="23"/>
      <c r="F91" s="23"/>
      <c r="G91" s="23"/>
    </row>
  </sheetData>
  <mergeCells count="6">
    <mergeCell ref="F88:G88"/>
    <mergeCell ref="A1:I1"/>
    <mergeCell ref="A2:A3"/>
    <mergeCell ref="B2:E2"/>
    <mergeCell ref="H2:I3"/>
    <mergeCell ref="F2:G2"/>
  </mergeCells>
  <pageMargins left="0.7" right="0.7" top="0.75" bottom="0.75" header="0.3" footer="0.3"/>
  <pageSetup orientation="landscape" r:id="rId1"/>
  <headerFooter>
    <oddFooter>&amp;CMay 22, 2012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zoomScaleNormal="100" workbookViewId="0">
      <pane ySplit="1" topLeftCell="A12" activePane="bottomLeft" state="frozen"/>
      <selection activeCell="M63" sqref="M63"/>
      <selection pane="bottomLeft"/>
    </sheetView>
  </sheetViews>
  <sheetFormatPr defaultColWidth="9.140625" defaultRowHeight="15" x14ac:dyDescent="0.25"/>
  <cols>
    <col min="1" max="1" width="100.7109375" style="223" customWidth="1"/>
    <col min="2" max="16384" width="9.140625" style="8"/>
  </cols>
  <sheetData>
    <row r="1" spans="1:18" s="5" customFormat="1" ht="39.950000000000003" customHeight="1" x14ac:dyDescent="0.25">
      <c r="A1" s="217" t="s">
        <v>284</v>
      </c>
      <c r="B1" s="3"/>
      <c r="C1" s="4"/>
      <c r="G1" s="6"/>
      <c r="H1" s="6"/>
      <c r="I1" s="6"/>
      <c r="M1" s="7"/>
      <c r="N1" s="4"/>
      <c r="Q1" s="8"/>
      <c r="R1" s="8"/>
    </row>
    <row r="2" spans="1:18" s="5" customFormat="1" ht="144" customHeight="1" x14ac:dyDescent="0.25">
      <c r="A2" s="221" t="s">
        <v>302</v>
      </c>
      <c r="B2" s="9"/>
      <c r="C2" s="9"/>
      <c r="D2" s="9"/>
      <c r="E2" s="9"/>
      <c r="F2" s="9"/>
      <c r="G2" s="9"/>
      <c r="H2" s="9"/>
      <c r="I2" s="9"/>
      <c r="J2" s="9"/>
      <c r="K2" s="9"/>
      <c r="L2" s="9"/>
      <c r="M2" s="10"/>
      <c r="N2" s="10"/>
      <c r="O2" s="10"/>
      <c r="P2" s="10"/>
      <c r="Q2" s="8"/>
      <c r="R2" s="8"/>
    </row>
    <row r="3" spans="1:18" s="5" customFormat="1" ht="46.5" customHeight="1" x14ac:dyDescent="0.25">
      <c r="A3" s="221" t="s">
        <v>111</v>
      </c>
      <c r="B3" s="9"/>
      <c r="C3" s="9"/>
      <c r="D3" s="9"/>
      <c r="E3" s="9"/>
      <c r="F3" s="9"/>
      <c r="G3" s="9"/>
      <c r="H3" s="9"/>
      <c r="I3" s="9"/>
      <c r="J3" s="9"/>
      <c r="K3" s="9"/>
      <c r="L3" s="9"/>
      <c r="M3" s="11"/>
      <c r="N3" s="11"/>
      <c r="O3" s="11"/>
      <c r="P3" s="11"/>
      <c r="Q3" s="8"/>
      <c r="R3" s="8"/>
    </row>
    <row r="4" spans="1:18" s="5" customFormat="1" ht="101.25" customHeight="1" x14ac:dyDescent="0.25">
      <c r="A4" s="221" t="s">
        <v>112</v>
      </c>
      <c r="B4" s="9"/>
      <c r="C4" s="9"/>
      <c r="D4" s="9"/>
      <c r="E4" s="9"/>
      <c r="F4" s="9"/>
      <c r="G4" s="9"/>
      <c r="H4" s="9"/>
      <c r="I4" s="9"/>
      <c r="J4" s="9"/>
      <c r="K4" s="9"/>
      <c r="L4" s="9"/>
      <c r="M4" s="11"/>
      <c r="N4" s="11"/>
      <c r="O4" s="11"/>
      <c r="P4" s="11"/>
      <c r="Q4" s="8"/>
      <c r="R4" s="8"/>
    </row>
    <row r="5" spans="1:18" s="5" customFormat="1" ht="44.25" customHeight="1" x14ac:dyDescent="0.25">
      <c r="A5" s="221" t="s">
        <v>141</v>
      </c>
      <c r="B5" s="9"/>
      <c r="C5" s="9"/>
      <c r="D5" s="9"/>
      <c r="E5" s="9"/>
      <c r="F5" s="9"/>
      <c r="G5" s="9"/>
      <c r="H5" s="9"/>
      <c r="I5" s="9"/>
      <c r="J5" s="9"/>
      <c r="K5" s="9"/>
      <c r="L5" s="9"/>
      <c r="M5" s="11"/>
      <c r="N5" s="11"/>
      <c r="O5" s="11"/>
      <c r="P5" s="11"/>
      <c r="Q5" s="8"/>
      <c r="R5" s="8"/>
    </row>
    <row r="6" spans="1:18" s="5" customFormat="1" ht="34.5" customHeight="1" x14ac:dyDescent="0.25">
      <c r="A6" s="221" t="s">
        <v>113</v>
      </c>
      <c r="B6" s="9"/>
      <c r="C6" s="9"/>
      <c r="D6" s="9"/>
      <c r="E6" s="9"/>
      <c r="F6" s="9"/>
      <c r="G6" s="9"/>
      <c r="H6" s="9"/>
      <c r="I6" s="9"/>
      <c r="J6" s="9"/>
      <c r="K6" s="9"/>
      <c r="L6" s="9"/>
      <c r="M6" s="11"/>
      <c r="N6" s="11"/>
      <c r="O6" s="11"/>
      <c r="P6" s="11"/>
      <c r="Q6" s="8"/>
      <c r="R6" s="8"/>
    </row>
    <row r="7" spans="1:18" s="5" customFormat="1" ht="45.75" customHeight="1" x14ac:dyDescent="0.25">
      <c r="A7" s="221" t="s">
        <v>114</v>
      </c>
      <c r="B7" s="9"/>
      <c r="C7" s="9"/>
      <c r="D7" s="9"/>
      <c r="E7" s="9"/>
      <c r="F7" s="9"/>
      <c r="G7" s="9"/>
      <c r="H7" s="9"/>
      <c r="I7" s="9"/>
      <c r="J7" s="9"/>
      <c r="K7" s="9"/>
      <c r="L7" s="9"/>
      <c r="M7" s="11"/>
      <c r="N7" s="11"/>
      <c r="O7" s="11"/>
      <c r="P7" s="11"/>
      <c r="Q7" s="8"/>
      <c r="R7" s="8"/>
    </row>
    <row r="8" spans="1:18" s="5" customFormat="1" ht="144.75" customHeight="1" x14ac:dyDescent="0.25">
      <c r="A8" s="221" t="s">
        <v>115</v>
      </c>
      <c r="B8" s="9"/>
      <c r="C8" s="9"/>
      <c r="D8" s="9"/>
      <c r="E8" s="9"/>
      <c r="F8" s="9"/>
      <c r="G8" s="9"/>
      <c r="H8" s="9"/>
      <c r="I8" s="9"/>
      <c r="J8" s="9"/>
      <c r="K8" s="9"/>
      <c r="L8" s="9"/>
      <c r="M8" s="11"/>
      <c r="N8" s="11"/>
      <c r="O8" s="11"/>
      <c r="P8" s="11"/>
      <c r="Q8" s="8"/>
      <c r="R8" s="8"/>
    </row>
    <row r="9" spans="1:18" s="5" customFormat="1" ht="71.25" customHeight="1" x14ac:dyDescent="0.25">
      <c r="A9" s="221" t="s">
        <v>116</v>
      </c>
      <c r="B9" s="9"/>
      <c r="C9" s="9"/>
      <c r="D9" s="9"/>
      <c r="E9" s="9"/>
      <c r="F9" s="9"/>
      <c r="G9" s="9"/>
      <c r="H9" s="9"/>
      <c r="I9" s="9"/>
      <c r="J9" s="9"/>
      <c r="K9" s="9"/>
      <c r="L9" s="9"/>
      <c r="M9" s="11"/>
      <c r="N9" s="11"/>
      <c r="O9" s="11"/>
      <c r="P9" s="11"/>
      <c r="Q9" s="8"/>
      <c r="R9" s="8"/>
    </row>
    <row r="10" spans="1:18" s="5" customFormat="1" ht="45.75" customHeight="1" x14ac:dyDescent="0.25">
      <c r="A10" s="221" t="s">
        <v>117</v>
      </c>
      <c r="B10" s="9"/>
      <c r="C10" s="9"/>
      <c r="D10" s="9"/>
      <c r="E10" s="9"/>
      <c r="F10" s="9"/>
      <c r="G10" s="9"/>
      <c r="H10" s="9"/>
      <c r="I10" s="9"/>
      <c r="J10" s="9"/>
      <c r="K10" s="9"/>
      <c r="L10" s="9"/>
      <c r="M10" s="11"/>
      <c r="N10" s="11"/>
      <c r="O10" s="11"/>
      <c r="P10" s="11"/>
      <c r="Q10" s="8"/>
      <c r="R10" s="8"/>
    </row>
    <row r="11" spans="1:18" s="5" customFormat="1" ht="45.75" customHeight="1" x14ac:dyDescent="0.25">
      <c r="A11" s="221" t="s">
        <v>118</v>
      </c>
      <c r="B11" s="9"/>
      <c r="C11" s="9"/>
      <c r="D11" s="9"/>
      <c r="E11" s="9"/>
      <c r="F11" s="9"/>
      <c r="G11" s="9"/>
      <c r="H11" s="9"/>
      <c r="I11" s="9"/>
      <c r="J11" s="9"/>
      <c r="K11" s="9"/>
      <c r="L11" s="9"/>
      <c r="M11" s="11"/>
      <c r="N11" s="11"/>
      <c r="O11" s="11"/>
      <c r="P11" s="11"/>
      <c r="Q11" s="8"/>
      <c r="R11" s="8"/>
    </row>
    <row r="12" spans="1:18" s="5" customFormat="1" ht="44.25" customHeight="1" x14ac:dyDescent="0.25">
      <c r="A12" s="221" t="s">
        <v>119</v>
      </c>
      <c r="B12" s="9"/>
      <c r="C12" s="9"/>
      <c r="D12" s="9"/>
      <c r="E12" s="9"/>
      <c r="F12" s="9"/>
      <c r="G12" s="9"/>
      <c r="H12" s="9"/>
      <c r="I12" s="9"/>
      <c r="J12" s="9"/>
      <c r="K12" s="9"/>
      <c r="L12" s="9"/>
      <c r="M12" s="11"/>
      <c r="N12" s="11"/>
      <c r="O12" s="11"/>
      <c r="P12" s="11"/>
      <c r="Q12" s="8"/>
      <c r="R12" s="8"/>
    </row>
    <row r="13" spans="1:18" s="5" customFormat="1" ht="41.25" customHeight="1" x14ac:dyDescent="0.25">
      <c r="A13" s="221" t="s">
        <v>142</v>
      </c>
      <c r="B13" s="9"/>
      <c r="C13" s="9"/>
      <c r="D13" s="9"/>
      <c r="E13" s="9"/>
      <c r="F13" s="9"/>
      <c r="G13" s="9"/>
      <c r="H13" s="9"/>
      <c r="I13" s="9"/>
      <c r="J13" s="9"/>
      <c r="K13" s="9"/>
      <c r="L13" s="9"/>
      <c r="M13" s="11"/>
      <c r="N13" s="11"/>
      <c r="O13" s="11"/>
      <c r="P13" s="11"/>
      <c r="Q13" s="8"/>
      <c r="R13" s="8"/>
    </row>
    <row r="14" spans="1:18" s="5" customFormat="1" ht="30.75" customHeight="1" x14ac:dyDescent="0.25">
      <c r="A14" s="221" t="s">
        <v>120</v>
      </c>
      <c r="B14" s="9"/>
      <c r="C14" s="9"/>
      <c r="D14" s="9"/>
      <c r="E14" s="9"/>
      <c r="F14" s="9"/>
      <c r="G14" s="9"/>
      <c r="H14" s="9"/>
      <c r="I14" s="9"/>
      <c r="J14" s="9"/>
      <c r="K14" s="9"/>
      <c r="L14" s="9"/>
      <c r="M14" s="11"/>
      <c r="N14" s="11"/>
      <c r="O14" s="11"/>
      <c r="P14" s="11"/>
      <c r="Q14" s="8"/>
      <c r="R14" s="8"/>
    </row>
    <row r="15" spans="1:18" s="5" customFormat="1" ht="46.5" customHeight="1" x14ac:dyDescent="0.25">
      <c r="A15" s="221" t="s">
        <v>121</v>
      </c>
      <c r="B15" s="9"/>
      <c r="C15" s="9"/>
      <c r="D15" s="9"/>
      <c r="E15" s="9"/>
      <c r="F15" s="9"/>
      <c r="G15" s="9"/>
      <c r="H15" s="9"/>
      <c r="I15" s="9"/>
      <c r="J15" s="9"/>
      <c r="K15" s="9"/>
      <c r="L15" s="9"/>
      <c r="M15" s="11"/>
      <c r="N15" s="11"/>
      <c r="O15" s="11"/>
      <c r="P15" s="11"/>
      <c r="Q15" s="8"/>
      <c r="R15" s="8"/>
    </row>
    <row r="16" spans="1:18" s="5" customFormat="1" ht="102.75" customHeight="1" x14ac:dyDescent="0.25">
      <c r="A16" s="222" t="s">
        <v>122</v>
      </c>
      <c r="B16" s="9"/>
      <c r="C16" s="9"/>
      <c r="D16" s="9"/>
      <c r="E16" s="9"/>
      <c r="F16" s="9"/>
      <c r="G16" s="9"/>
      <c r="H16" s="9"/>
      <c r="I16" s="9"/>
      <c r="J16" s="9"/>
      <c r="K16" s="9"/>
      <c r="L16" s="9"/>
      <c r="M16" s="11"/>
      <c r="N16" s="11"/>
      <c r="O16" s="11"/>
      <c r="P16" s="11"/>
      <c r="Q16" s="8"/>
      <c r="R16" s="8"/>
    </row>
    <row r="17" spans="1:18" s="5" customFormat="1" ht="116.25" customHeight="1" x14ac:dyDescent="0.25">
      <c r="A17" s="222" t="s">
        <v>123</v>
      </c>
      <c r="B17" s="9"/>
      <c r="C17" s="9"/>
      <c r="D17" s="9"/>
      <c r="E17" s="9"/>
      <c r="F17" s="9"/>
      <c r="G17" s="9"/>
      <c r="H17" s="9"/>
      <c r="I17" s="9"/>
      <c r="J17" s="9"/>
      <c r="K17" s="9"/>
      <c r="L17" s="9"/>
      <c r="M17" s="11"/>
      <c r="N17" s="11"/>
      <c r="O17" s="11"/>
      <c r="P17" s="11"/>
      <c r="Q17" s="8"/>
      <c r="R17" s="8"/>
    </row>
    <row r="18" spans="1:18" s="5" customFormat="1" ht="71.25" customHeight="1" x14ac:dyDescent="0.25">
      <c r="A18" s="222" t="s">
        <v>124</v>
      </c>
      <c r="B18" s="9"/>
      <c r="C18" s="9"/>
      <c r="D18" s="9"/>
      <c r="E18" s="9"/>
      <c r="F18" s="9"/>
      <c r="G18" s="9"/>
      <c r="H18" s="9"/>
      <c r="I18" s="9"/>
      <c r="J18" s="9"/>
      <c r="K18" s="9"/>
      <c r="L18" s="9"/>
      <c r="M18" s="11"/>
      <c r="N18" s="11"/>
      <c r="O18" s="11"/>
      <c r="P18" s="11"/>
      <c r="Q18" s="8"/>
      <c r="R18" s="8"/>
    </row>
    <row r="19" spans="1:18" s="5" customFormat="1" ht="59.25" customHeight="1" x14ac:dyDescent="0.25">
      <c r="A19" s="222" t="s">
        <v>125</v>
      </c>
      <c r="B19" s="9"/>
      <c r="C19" s="9"/>
      <c r="D19" s="9"/>
      <c r="E19" s="9"/>
      <c r="F19" s="9"/>
      <c r="G19" s="9"/>
      <c r="H19" s="9"/>
      <c r="I19" s="9"/>
      <c r="J19" s="9"/>
      <c r="K19" s="9"/>
      <c r="L19" s="9"/>
      <c r="M19" s="11"/>
      <c r="N19" s="11"/>
      <c r="O19" s="11"/>
      <c r="P19" s="11"/>
      <c r="Q19" s="8"/>
      <c r="R19" s="8"/>
    </row>
    <row r="20" spans="1:18" s="5" customFormat="1" ht="43.5" customHeight="1" x14ac:dyDescent="0.25">
      <c r="A20" s="222" t="s">
        <v>126</v>
      </c>
      <c r="B20" s="9"/>
      <c r="C20" s="9"/>
      <c r="D20" s="9"/>
      <c r="E20" s="9"/>
      <c r="F20" s="9"/>
      <c r="G20" s="9"/>
      <c r="H20" s="9"/>
      <c r="I20" s="9"/>
      <c r="J20" s="9"/>
      <c r="K20" s="9"/>
      <c r="L20" s="9"/>
      <c r="M20" s="11"/>
      <c r="N20" s="11"/>
      <c r="O20" s="11"/>
      <c r="P20" s="11"/>
      <c r="Q20" s="8"/>
      <c r="R20" s="8"/>
    </row>
    <row r="21" spans="1:18" s="5" customFormat="1" ht="72.75" customHeight="1" x14ac:dyDescent="0.25">
      <c r="A21" s="222" t="s">
        <v>127</v>
      </c>
      <c r="B21" s="9"/>
      <c r="C21" s="9"/>
      <c r="D21" s="9"/>
      <c r="E21" s="9"/>
      <c r="F21" s="9"/>
      <c r="G21" s="9"/>
      <c r="H21" s="9"/>
      <c r="I21" s="9"/>
      <c r="J21" s="9"/>
      <c r="K21" s="9"/>
      <c r="L21" s="9"/>
      <c r="M21" s="11"/>
      <c r="N21" s="11"/>
      <c r="O21" s="11"/>
      <c r="P21" s="11"/>
      <c r="Q21" s="8"/>
      <c r="R21" s="8"/>
    </row>
    <row r="22" spans="1:18" s="5" customFormat="1" ht="30.75" customHeight="1" x14ac:dyDescent="0.25">
      <c r="A22" s="221" t="s">
        <v>128</v>
      </c>
      <c r="B22" s="9"/>
      <c r="C22" s="9"/>
      <c r="D22" s="9"/>
      <c r="E22" s="9"/>
      <c r="F22" s="9"/>
      <c r="G22" s="9"/>
      <c r="H22" s="9"/>
      <c r="I22" s="9"/>
      <c r="J22" s="9"/>
      <c r="K22" s="9"/>
      <c r="L22" s="9"/>
      <c r="M22" s="11"/>
      <c r="N22" s="11"/>
      <c r="O22" s="11"/>
      <c r="P22" s="11"/>
      <c r="Q22" s="8"/>
      <c r="R22" s="8"/>
    </row>
    <row r="23" spans="1:18" s="5" customFormat="1" ht="70.5" customHeight="1" x14ac:dyDescent="0.25">
      <c r="A23" s="221" t="s">
        <v>129</v>
      </c>
      <c r="B23" s="9"/>
      <c r="C23" s="9"/>
      <c r="D23" s="9"/>
      <c r="E23" s="9"/>
      <c r="F23" s="9"/>
      <c r="G23" s="9"/>
      <c r="H23" s="9"/>
      <c r="I23" s="9"/>
      <c r="J23" s="9"/>
      <c r="K23" s="9"/>
      <c r="L23" s="9"/>
      <c r="M23" s="11"/>
      <c r="N23" s="11"/>
      <c r="O23" s="11"/>
      <c r="P23" s="11"/>
      <c r="Q23" s="8"/>
      <c r="R23" s="8"/>
    </row>
    <row r="24" spans="1:18" s="5" customFormat="1" ht="42.75" customHeight="1" x14ac:dyDescent="0.25">
      <c r="A24" s="221" t="s">
        <v>130</v>
      </c>
      <c r="B24" s="9"/>
      <c r="C24" s="9"/>
      <c r="D24" s="9"/>
      <c r="E24" s="9"/>
      <c r="F24" s="9"/>
      <c r="G24" s="9"/>
      <c r="H24" s="9"/>
      <c r="I24" s="9"/>
      <c r="J24" s="9"/>
      <c r="K24" s="9"/>
      <c r="L24" s="9"/>
      <c r="M24" s="11"/>
      <c r="N24" s="11"/>
      <c r="O24" s="11"/>
      <c r="P24" s="11"/>
      <c r="Q24" s="8"/>
      <c r="R24" s="8"/>
    </row>
    <row r="25" spans="1:18" s="5" customFormat="1" ht="33" customHeight="1" x14ac:dyDescent="0.25">
      <c r="A25" s="221" t="s">
        <v>131</v>
      </c>
      <c r="B25" s="12"/>
      <c r="C25" s="12"/>
      <c r="D25" s="12"/>
      <c r="E25" s="12"/>
      <c r="F25" s="12"/>
      <c r="G25" s="12"/>
      <c r="H25" s="12"/>
      <c r="I25" s="12"/>
      <c r="J25" s="12"/>
      <c r="K25" s="12"/>
      <c r="L25" s="12"/>
      <c r="M25" s="7"/>
      <c r="N25" s="4"/>
      <c r="Q25" s="8"/>
      <c r="R25" s="8"/>
    </row>
    <row r="26" spans="1:18" ht="87.75" customHeight="1" x14ac:dyDescent="0.25">
      <c r="A26" s="221" t="s">
        <v>132</v>
      </c>
    </row>
    <row r="27" spans="1:18" ht="42.75" customHeight="1" x14ac:dyDescent="0.25">
      <c r="A27" s="221" t="s">
        <v>133</v>
      </c>
    </row>
    <row r="28" spans="1:18" ht="60.75" customHeight="1" x14ac:dyDescent="0.25">
      <c r="A28" s="221" t="s">
        <v>134</v>
      </c>
    </row>
    <row r="29" spans="1:18" ht="60.75" customHeight="1" x14ac:dyDescent="0.25">
      <c r="A29" s="222" t="s">
        <v>135</v>
      </c>
    </row>
    <row r="30" spans="1:18" ht="56.25" customHeight="1" x14ac:dyDescent="0.25">
      <c r="A30" s="222" t="s">
        <v>136</v>
      </c>
    </row>
    <row r="31" spans="1:18" ht="86.25" customHeight="1" x14ac:dyDescent="0.25">
      <c r="A31" s="222" t="s">
        <v>137</v>
      </c>
    </row>
    <row r="32" spans="1:18" ht="45.75" customHeight="1" x14ac:dyDescent="0.25">
      <c r="A32" s="222" t="s">
        <v>138</v>
      </c>
    </row>
    <row r="33" spans="1:1" ht="46.5" customHeight="1" x14ac:dyDescent="0.25">
      <c r="A33" s="221" t="s">
        <v>143</v>
      </c>
    </row>
    <row r="34" spans="1:1" ht="45.75" customHeight="1" x14ac:dyDescent="0.25">
      <c r="A34" s="221" t="s">
        <v>139</v>
      </c>
    </row>
    <row r="35" spans="1:1" ht="42.75" x14ac:dyDescent="0.25">
      <c r="A35" s="222" t="s">
        <v>140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workbookViewId="0">
      <pane ySplit="3" topLeftCell="A4" activePane="bottomLeft" state="frozen"/>
      <selection pane="bottomLeft" sqref="A1:L1"/>
    </sheetView>
  </sheetViews>
  <sheetFormatPr defaultColWidth="9.140625" defaultRowHeight="15" x14ac:dyDescent="0.25"/>
  <cols>
    <col min="1" max="1" width="16.140625" style="2" customWidth="1"/>
    <col min="2" max="2" width="9.28515625" style="208" customWidth="1"/>
    <col min="3" max="3" width="6.7109375" style="208" customWidth="1"/>
    <col min="4" max="4" width="9" style="207" customWidth="1"/>
    <col min="5" max="5" width="8.42578125" style="208" customWidth="1"/>
    <col min="6" max="8" width="10.85546875" style="208" customWidth="1"/>
    <col min="9" max="9" width="10" style="208" bestFit="1" customWidth="1"/>
    <col min="10" max="10" width="9" style="207" customWidth="1"/>
    <col min="11" max="11" width="8.42578125" style="207" bestFit="1" customWidth="1"/>
    <col min="12" max="12" width="8.5703125" style="2" customWidth="1"/>
    <col min="13" max="13" width="10.28515625" style="2" customWidth="1"/>
    <col min="14" max="16384" width="9.140625" style="2"/>
  </cols>
  <sheetData>
    <row r="1" spans="1:18" ht="39.950000000000003" customHeight="1" thickBot="1" x14ac:dyDescent="0.25">
      <c r="A1" s="341" t="s">
        <v>285</v>
      </c>
      <c r="B1" s="341"/>
      <c r="C1" s="341"/>
      <c r="D1" s="341"/>
      <c r="E1" s="341"/>
      <c r="F1" s="341"/>
      <c r="G1" s="341"/>
      <c r="H1" s="341"/>
      <c r="I1" s="341"/>
      <c r="J1" s="341"/>
      <c r="K1" s="341"/>
      <c r="L1" s="341"/>
      <c r="M1" s="17"/>
      <c r="N1" s="17"/>
      <c r="O1" s="17"/>
      <c r="P1" s="21"/>
      <c r="Q1" s="22"/>
      <c r="R1" s="17"/>
    </row>
    <row r="2" spans="1:18" s="13" customFormat="1" ht="15" customHeight="1" x14ac:dyDescent="0.25">
      <c r="A2" s="293"/>
      <c r="B2" s="338" t="s">
        <v>282</v>
      </c>
      <c r="C2" s="339"/>
      <c r="D2" s="340"/>
      <c r="E2" s="338" t="s">
        <v>281</v>
      </c>
      <c r="F2" s="339"/>
      <c r="G2" s="339"/>
      <c r="H2" s="339"/>
      <c r="I2" s="339"/>
      <c r="J2" s="340"/>
      <c r="K2" s="294"/>
      <c r="L2" s="295"/>
      <c r="M2" s="212"/>
      <c r="N2" s="212"/>
    </row>
    <row r="3" spans="1:18" s="211" customFormat="1" ht="72.75" thickBot="1" x14ac:dyDescent="0.3">
      <c r="A3" s="296" t="s">
        <v>280</v>
      </c>
      <c r="B3" s="297" t="s">
        <v>279</v>
      </c>
      <c r="C3" s="298" t="s">
        <v>278</v>
      </c>
      <c r="D3" s="299" t="s">
        <v>272</v>
      </c>
      <c r="E3" s="297" t="s">
        <v>277</v>
      </c>
      <c r="F3" s="298" t="s">
        <v>276</v>
      </c>
      <c r="G3" s="298" t="s">
        <v>275</v>
      </c>
      <c r="H3" s="298" t="s">
        <v>274</v>
      </c>
      <c r="I3" s="298" t="s">
        <v>273</v>
      </c>
      <c r="J3" s="299" t="s">
        <v>272</v>
      </c>
      <c r="K3" s="300" t="s">
        <v>74</v>
      </c>
      <c r="L3" s="301" t="s">
        <v>290</v>
      </c>
    </row>
    <row r="4" spans="1:18" ht="14.25" x14ac:dyDescent="0.2">
      <c r="A4" s="227" t="s">
        <v>271</v>
      </c>
      <c r="B4" s="231">
        <v>574.22273978871635</v>
      </c>
      <c r="C4" s="232">
        <v>0.29385728352197277</v>
      </c>
      <c r="D4" s="233">
        <v>574.51659707223837</v>
      </c>
      <c r="E4" s="253">
        <v>2.1493931906727113</v>
      </c>
      <c r="F4" s="254">
        <v>9.8695691604775995</v>
      </c>
      <c r="G4" s="232">
        <v>0.56820612763200007</v>
      </c>
      <c r="H4" s="254">
        <v>36.413370938806402</v>
      </c>
      <c r="I4" s="232">
        <v>0.1041711233992</v>
      </c>
      <c r="J4" s="255">
        <v>49.104710540987909</v>
      </c>
      <c r="K4" s="270">
        <f>SUM(D4,J4)</f>
        <v>623.62130761322624</v>
      </c>
      <c r="L4" s="271">
        <v>0.2276225344688558</v>
      </c>
      <c r="N4" s="210"/>
    </row>
    <row r="5" spans="1:18" ht="14.25" x14ac:dyDescent="0.2">
      <c r="A5" s="228" t="s">
        <v>270</v>
      </c>
      <c r="B5" s="234">
        <v>465.16503055194431</v>
      </c>
      <c r="C5" s="235">
        <v>0.15180766395953121</v>
      </c>
      <c r="D5" s="236">
        <v>465.31683821590389</v>
      </c>
      <c r="E5" s="256">
        <v>11.308367788576765</v>
      </c>
      <c r="F5" s="238">
        <v>10.29805150167992</v>
      </c>
      <c r="G5" s="235">
        <v>1.0563441248159999</v>
      </c>
      <c r="H5" s="238">
        <v>32.939619725962402</v>
      </c>
      <c r="I5" s="235">
        <v>0.19801122629599999</v>
      </c>
      <c r="J5" s="257">
        <v>55.80039436733108</v>
      </c>
      <c r="K5" s="272">
        <f t="shared" ref="K5:K61" si="0">SUM(D5,J5)</f>
        <v>521.11723258323491</v>
      </c>
      <c r="L5" s="273">
        <v>0.19020842262426316</v>
      </c>
    </row>
    <row r="6" spans="1:18" ht="14.25" x14ac:dyDescent="0.2">
      <c r="A6" s="228" t="s">
        <v>269</v>
      </c>
      <c r="B6" s="234">
        <v>292.08993381999471</v>
      </c>
      <c r="C6" s="235">
        <v>0.30740724580562218</v>
      </c>
      <c r="D6" s="236">
        <v>292.39734106580033</v>
      </c>
      <c r="E6" s="258">
        <v>8.0896307616583202E-2</v>
      </c>
      <c r="F6" s="235">
        <v>4.2555231573528003</v>
      </c>
      <c r="G6" s="235">
        <v>0.38655235046480002</v>
      </c>
      <c r="H6" s="235">
        <v>1.5350174629816</v>
      </c>
      <c r="I6" s="235">
        <v>0.1360251032816</v>
      </c>
      <c r="J6" s="257">
        <v>6.3940143816973833</v>
      </c>
      <c r="K6" s="272">
        <f t="shared" si="0"/>
        <v>298.79135544749772</v>
      </c>
      <c r="L6" s="273">
        <v>0.1090592075255476</v>
      </c>
    </row>
    <row r="7" spans="1:18" ht="14.25" x14ac:dyDescent="0.2">
      <c r="A7" s="228" t="s">
        <v>268</v>
      </c>
      <c r="B7" s="234">
        <v>91.449838116242063</v>
      </c>
      <c r="C7" s="235">
        <v>1.279653072380011</v>
      </c>
      <c r="D7" s="236">
        <v>92.729491188622077</v>
      </c>
      <c r="E7" s="259">
        <v>2.7733674426145729</v>
      </c>
      <c r="F7" s="238">
        <v>48.338849466653606</v>
      </c>
      <c r="G7" s="235">
        <v>4.1754541197199995</v>
      </c>
      <c r="H7" s="238">
        <v>51.944369271697603</v>
      </c>
      <c r="I7" s="235">
        <v>0.66204623052880007</v>
      </c>
      <c r="J7" s="257">
        <v>107.89408653121458</v>
      </c>
      <c r="K7" s="272">
        <f t="shared" si="0"/>
        <v>200.62357771983665</v>
      </c>
      <c r="L7" s="273">
        <v>7.3227849461361419E-2</v>
      </c>
    </row>
    <row r="8" spans="1:18" ht="14.25" x14ac:dyDescent="0.2">
      <c r="A8" s="228" t="s">
        <v>267</v>
      </c>
      <c r="B8" s="234">
        <v>123.76361759195913</v>
      </c>
      <c r="C8" s="235">
        <v>0.11581913714264598</v>
      </c>
      <c r="D8" s="236">
        <v>123.87943672910178</v>
      </c>
      <c r="E8" s="259">
        <v>0.55012748413035684</v>
      </c>
      <c r="F8" s="235">
        <v>7.6079347744576005</v>
      </c>
      <c r="G8" s="235">
        <v>0.60694745451599996</v>
      </c>
      <c r="H8" s="235">
        <v>3.8345313503256002</v>
      </c>
      <c r="I8" s="235">
        <v>0.12655500115439999</v>
      </c>
      <c r="J8" s="257">
        <v>12.726096064583958</v>
      </c>
      <c r="K8" s="272">
        <f t="shared" si="0"/>
        <v>136.60553279368574</v>
      </c>
      <c r="L8" s="273">
        <v>4.9861185333731642E-2</v>
      </c>
    </row>
    <row r="9" spans="1:18" ht="14.25" x14ac:dyDescent="0.2">
      <c r="A9" s="228" t="s">
        <v>266</v>
      </c>
      <c r="B9" s="234">
        <v>84.251046673445046</v>
      </c>
      <c r="C9" s="235">
        <v>0.13006752453841119</v>
      </c>
      <c r="D9" s="236">
        <v>84.381114197983464</v>
      </c>
      <c r="E9" s="259">
        <v>0.30856809521535844</v>
      </c>
      <c r="F9" s="238">
        <v>10.083931485608801</v>
      </c>
      <c r="G9" s="235">
        <v>0.952172094232</v>
      </c>
      <c r="H9" s="235">
        <v>5.8645741574927994</v>
      </c>
      <c r="I9" s="235">
        <v>0.1652963280384</v>
      </c>
      <c r="J9" s="257">
        <v>17.374542160587357</v>
      </c>
      <c r="K9" s="272">
        <f t="shared" si="0"/>
        <v>101.75565635857082</v>
      </c>
      <c r="L9" s="273">
        <v>3.7140938120807397E-2</v>
      </c>
    </row>
    <row r="10" spans="1:18" ht="14.25" x14ac:dyDescent="0.2">
      <c r="A10" s="228" t="s">
        <v>265</v>
      </c>
      <c r="B10" s="234">
        <v>80.6432860829361</v>
      </c>
      <c r="C10" s="237">
        <v>4.3357406557781204E-2</v>
      </c>
      <c r="D10" s="236">
        <v>80.686643489493875</v>
      </c>
      <c r="E10" s="258">
        <v>1.7406353612508162E-2</v>
      </c>
      <c r="F10" s="235">
        <v>1.7709090977864002</v>
      </c>
      <c r="G10" s="235">
        <v>0.18337561391760002</v>
      </c>
      <c r="H10" s="235">
        <v>0.5862854135112</v>
      </c>
      <c r="I10" s="237">
        <v>6.3707959764799996E-2</v>
      </c>
      <c r="J10" s="257">
        <v>2.6216844385925082</v>
      </c>
      <c r="K10" s="272">
        <f t="shared" si="0"/>
        <v>83.308327928086385</v>
      </c>
      <c r="L10" s="273">
        <v>3.040764084525871E-2</v>
      </c>
    </row>
    <row r="11" spans="1:18" ht="14.25" x14ac:dyDescent="0.2">
      <c r="A11" s="228" t="s">
        <v>264</v>
      </c>
      <c r="B11" s="234">
        <v>26.994321119302306</v>
      </c>
      <c r="C11" s="235">
        <v>0.2058956517198206</v>
      </c>
      <c r="D11" s="236">
        <v>27.200216771022127</v>
      </c>
      <c r="E11" s="259">
        <v>0.28456139362574406</v>
      </c>
      <c r="F11" s="238">
        <v>17.492997744134399</v>
      </c>
      <c r="G11" s="235">
        <v>1.445481044776</v>
      </c>
      <c r="H11" s="238">
        <v>14.862896643822401</v>
      </c>
      <c r="I11" s="235">
        <v>0.36589030946000001</v>
      </c>
      <c r="J11" s="257">
        <v>34.451827135818547</v>
      </c>
      <c r="K11" s="272">
        <f t="shared" si="0"/>
        <v>61.652043906840674</v>
      </c>
      <c r="L11" s="273">
        <v>2.2503070882824695E-2</v>
      </c>
    </row>
    <row r="12" spans="1:18" ht="14.25" x14ac:dyDescent="0.2">
      <c r="A12" s="228" t="s">
        <v>263</v>
      </c>
      <c r="B12" s="234">
        <v>41.837991998323396</v>
      </c>
      <c r="C12" s="238">
        <v>5.5096820893478284</v>
      </c>
      <c r="D12" s="236">
        <v>47.347674087671223</v>
      </c>
      <c r="E12" s="259">
        <v>1.5590385380525449</v>
      </c>
      <c r="F12" s="235">
        <v>1.4627003194648001</v>
      </c>
      <c r="G12" s="235">
        <v>0.11622398065200001</v>
      </c>
      <c r="H12" s="235">
        <v>5.5116030667696005</v>
      </c>
      <c r="I12" s="237">
        <v>2.75493880064E-2</v>
      </c>
      <c r="J12" s="257">
        <v>8.677115292945345</v>
      </c>
      <c r="K12" s="272">
        <f t="shared" si="0"/>
        <v>56.024789380616568</v>
      </c>
      <c r="L12" s="273">
        <v>2.0449116148239375E-2</v>
      </c>
    </row>
    <row r="13" spans="1:18" ht="14.25" x14ac:dyDescent="0.2">
      <c r="A13" s="228" t="s">
        <v>262</v>
      </c>
      <c r="B13" s="234">
        <v>36.251558929322989</v>
      </c>
      <c r="C13" s="235">
        <v>0.42234838232864341</v>
      </c>
      <c r="D13" s="236">
        <v>36.673907311651632</v>
      </c>
      <c r="E13" s="259">
        <v>0.8898632783267616</v>
      </c>
      <c r="F13" s="235">
        <v>7.9686613880359998</v>
      </c>
      <c r="G13" s="235">
        <v>0.92462996370400008</v>
      </c>
      <c r="H13" s="235">
        <v>6.3036416216599997</v>
      </c>
      <c r="I13" s="235">
        <v>0.16874000153920002</v>
      </c>
      <c r="J13" s="257">
        <v>16.255536253265962</v>
      </c>
      <c r="K13" s="272">
        <f t="shared" si="0"/>
        <v>52.929443564917591</v>
      </c>
      <c r="L13" s="273">
        <v>1.9319311167194778E-2</v>
      </c>
    </row>
    <row r="14" spans="1:18" ht="14.25" x14ac:dyDescent="0.2">
      <c r="A14" s="228" t="s">
        <v>261</v>
      </c>
      <c r="B14" s="234">
        <v>44.283788531202049</v>
      </c>
      <c r="C14" s="235">
        <v>0.18856756461410687</v>
      </c>
      <c r="D14" s="236">
        <v>44.47235609581616</v>
      </c>
      <c r="E14" s="259">
        <v>0.33073836809937601</v>
      </c>
      <c r="F14" s="235">
        <v>2.0730914474816</v>
      </c>
      <c r="G14" s="235">
        <v>0.25483183905919998</v>
      </c>
      <c r="H14" s="235">
        <v>4.3769117410711997</v>
      </c>
      <c r="I14" s="237">
        <v>7.5760817017599999E-2</v>
      </c>
      <c r="J14" s="257">
        <v>7.1113342127289751</v>
      </c>
      <c r="K14" s="272">
        <f t="shared" si="0"/>
        <v>51.583690308545137</v>
      </c>
      <c r="L14" s="273">
        <v>1.8828109594628887E-2</v>
      </c>
    </row>
    <row r="15" spans="1:18" ht="14.25" x14ac:dyDescent="0.2">
      <c r="A15" s="228" t="s">
        <v>260</v>
      </c>
      <c r="B15" s="234">
        <v>19.741884166588996</v>
      </c>
      <c r="C15" s="235">
        <v>1.1696216908003634</v>
      </c>
      <c r="D15" s="236">
        <v>20.911505857389358</v>
      </c>
      <c r="E15" s="259">
        <v>0.89593091287435112</v>
      </c>
      <c r="F15" s="238">
        <v>9.9823530963679996</v>
      </c>
      <c r="G15" s="235">
        <v>0.61297388314239998</v>
      </c>
      <c r="H15" s="238">
        <v>15.684223659980802</v>
      </c>
      <c r="I15" s="237">
        <v>8.6091837520000006E-2</v>
      </c>
      <c r="J15" s="257">
        <v>27.261573389885548</v>
      </c>
      <c r="K15" s="272">
        <f t="shared" si="0"/>
        <v>48.173079247274906</v>
      </c>
      <c r="L15" s="273">
        <v>1.7583232416161262E-2</v>
      </c>
    </row>
    <row r="16" spans="1:18" ht="14.25" x14ac:dyDescent="0.2">
      <c r="A16" s="228" t="s">
        <v>259</v>
      </c>
      <c r="B16" s="239">
        <v>3.213083368691029</v>
      </c>
      <c r="C16" s="237">
        <v>2.4775707221384398E-2</v>
      </c>
      <c r="D16" s="240">
        <v>3.2378590759124131</v>
      </c>
      <c r="E16" s="259">
        <v>2.4018807123459758</v>
      </c>
      <c r="F16" s="238">
        <v>10.5161125099592</v>
      </c>
      <c r="G16" s="235">
        <v>0.82217704831600003</v>
      </c>
      <c r="H16" s="238">
        <v>27.345334929336001</v>
      </c>
      <c r="I16" s="235">
        <v>0.23675255318000002</v>
      </c>
      <c r="J16" s="257">
        <v>41.32225775313718</v>
      </c>
      <c r="K16" s="272">
        <f t="shared" si="0"/>
        <v>44.560116829049591</v>
      </c>
      <c r="L16" s="273">
        <v>1.6264496746713573E-2</v>
      </c>
    </row>
    <row r="17" spans="1:12" ht="14.25" x14ac:dyDescent="0.2">
      <c r="A17" s="228" t="s">
        <v>258</v>
      </c>
      <c r="B17" s="239">
        <v>3.420751901048003</v>
      </c>
      <c r="C17" s="237">
        <v>1.5687643293084402E-2</v>
      </c>
      <c r="D17" s="240">
        <v>3.4364395443410869</v>
      </c>
      <c r="E17" s="259">
        <v>0.57600820721113599</v>
      </c>
      <c r="F17" s="238">
        <v>20.983170816228</v>
      </c>
      <c r="G17" s="235">
        <v>1.3989878237760001</v>
      </c>
      <c r="H17" s="235">
        <v>8.2966731033568006</v>
      </c>
      <c r="I17" s="235">
        <v>0.21609051217520001</v>
      </c>
      <c r="J17" s="257">
        <v>31.470930462747138</v>
      </c>
      <c r="K17" s="272">
        <f t="shared" si="0"/>
        <v>34.907370007088225</v>
      </c>
      <c r="L17" s="274">
        <v>1.2741232436502182E-2</v>
      </c>
    </row>
    <row r="18" spans="1:12" ht="14.25" x14ac:dyDescent="0.2">
      <c r="A18" s="228" t="s">
        <v>257</v>
      </c>
      <c r="B18" s="241">
        <v>9.4931521457643253</v>
      </c>
      <c r="C18" s="235">
        <v>1.6310065576679214</v>
      </c>
      <c r="D18" s="236">
        <v>11.124158703432247</v>
      </c>
      <c r="E18" s="259">
        <v>1.2934396404343396</v>
      </c>
      <c r="F18" s="238">
        <v>12.3197428562968</v>
      </c>
      <c r="G18" s="235">
        <v>0.47178326960959999</v>
      </c>
      <c r="H18" s="235">
        <v>9.3728165364328007</v>
      </c>
      <c r="I18" s="237">
        <v>9.2979184521600006E-2</v>
      </c>
      <c r="J18" s="257">
        <v>23.550761487295141</v>
      </c>
      <c r="K18" s="272">
        <f t="shared" si="0"/>
        <v>34.674920190727391</v>
      </c>
      <c r="L18" s="274">
        <v>1.2656387971293996E-2</v>
      </c>
    </row>
    <row r="19" spans="1:12" ht="14.25" x14ac:dyDescent="0.2">
      <c r="A19" s="228" t="s">
        <v>256</v>
      </c>
      <c r="B19" s="234">
        <v>11.15624081870085</v>
      </c>
      <c r="C19" s="235">
        <v>0.16747836675581587</v>
      </c>
      <c r="D19" s="236">
        <v>11.323719185456664</v>
      </c>
      <c r="E19" s="259">
        <v>0.46415955040929252</v>
      </c>
      <c r="F19" s="235">
        <v>8.4912324914888</v>
      </c>
      <c r="G19" s="235">
        <v>0.90912617547200003</v>
      </c>
      <c r="H19" s="238">
        <v>11.447630727849601</v>
      </c>
      <c r="I19" s="235">
        <v>0.16013081778720001</v>
      </c>
      <c r="J19" s="257">
        <v>21.472279763006892</v>
      </c>
      <c r="K19" s="272">
        <f t="shared" si="0"/>
        <v>32.795998948463556</v>
      </c>
      <c r="L19" s="274">
        <v>1.1970579436514559E-2</v>
      </c>
    </row>
    <row r="20" spans="1:12" ht="14.25" x14ac:dyDescent="0.2">
      <c r="A20" s="228" t="s">
        <v>255</v>
      </c>
      <c r="B20" s="234">
        <v>18.526796198414857</v>
      </c>
      <c r="C20" s="235">
        <v>0.58930187159973013</v>
      </c>
      <c r="D20" s="236">
        <v>19.116098070014591</v>
      </c>
      <c r="E20" s="259">
        <v>0.293673096884844</v>
      </c>
      <c r="F20" s="235">
        <v>2.9942741089456</v>
      </c>
      <c r="G20" s="235">
        <v>0.24708357368240003</v>
      </c>
      <c r="H20" s="235">
        <v>6.4388130640448002</v>
      </c>
      <c r="I20" s="237">
        <v>6.1125204639199994E-2</v>
      </c>
      <c r="J20" s="257">
        <v>10.034969048196846</v>
      </c>
      <c r="K20" s="272">
        <f t="shared" si="0"/>
        <v>29.151067118211436</v>
      </c>
      <c r="L20" s="274">
        <v>1.064017489286038E-2</v>
      </c>
    </row>
    <row r="21" spans="1:12" ht="14.25" x14ac:dyDescent="0.2">
      <c r="A21" s="228" t="s">
        <v>254</v>
      </c>
      <c r="B21" s="234">
        <v>21.94439225574104</v>
      </c>
      <c r="C21" s="237">
        <v>2.9420056697672566E-2</v>
      </c>
      <c r="D21" s="236">
        <v>21.973812312438714</v>
      </c>
      <c r="E21" s="259">
        <v>0.17309334089970951</v>
      </c>
      <c r="F21" s="235">
        <v>3.8922165102032005</v>
      </c>
      <c r="G21" s="235">
        <v>0.29529500269359998</v>
      </c>
      <c r="H21" s="235">
        <v>1.5203818506032001</v>
      </c>
      <c r="I21" s="237">
        <v>5.2516020887200004E-2</v>
      </c>
      <c r="J21" s="257">
        <v>5.9335027252869104</v>
      </c>
      <c r="K21" s="272">
        <f t="shared" si="0"/>
        <v>27.907315037725624</v>
      </c>
      <c r="L21" s="274">
        <v>1.0186203873341149E-2</v>
      </c>
    </row>
    <row r="22" spans="1:12" ht="14.25" x14ac:dyDescent="0.2">
      <c r="A22" s="228" t="s">
        <v>253</v>
      </c>
      <c r="B22" s="234">
        <v>12.120490282772536</v>
      </c>
      <c r="C22" s="235">
        <v>0.36234653900273761</v>
      </c>
      <c r="D22" s="236">
        <v>12.482836821775274</v>
      </c>
      <c r="E22" s="259">
        <v>0.53993263846208972</v>
      </c>
      <c r="F22" s="238">
        <v>5.1052495936752003</v>
      </c>
      <c r="G22" s="235">
        <v>0.40463163634400001</v>
      </c>
      <c r="H22" s="235">
        <v>6.258876587704</v>
      </c>
      <c r="I22" s="237">
        <v>6.9734388391200011E-2</v>
      </c>
      <c r="J22" s="257">
        <v>12.378424844576491</v>
      </c>
      <c r="K22" s="272">
        <f t="shared" si="0"/>
        <v>24.861261666351766</v>
      </c>
      <c r="L22" s="275">
        <v>9.0743906943252378E-3</v>
      </c>
    </row>
    <row r="23" spans="1:12" ht="14.25" x14ac:dyDescent="0.2">
      <c r="A23" s="228" t="s">
        <v>252</v>
      </c>
      <c r="B23" s="241">
        <v>7.329181095004766</v>
      </c>
      <c r="C23" s="235">
        <v>0.59776963825951202</v>
      </c>
      <c r="D23" s="240">
        <v>7.9269507332642775</v>
      </c>
      <c r="E23" s="259">
        <v>0.58418467760274495</v>
      </c>
      <c r="F23" s="235">
        <v>2.9400371584928</v>
      </c>
      <c r="G23" s="235">
        <v>0.17476643016560001</v>
      </c>
      <c r="H23" s="238">
        <v>11.859155154304</v>
      </c>
      <c r="I23" s="237">
        <v>4.5628673885600005E-2</v>
      </c>
      <c r="J23" s="257">
        <v>15.603772094450745</v>
      </c>
      <c r="K23" s="272">
        <f t="shared" si="0"/>
        <v>23.530722827715024</v>
      </c>
      <c r="L23" s="275">
        <v>8.5887424027059622E-3</v>
      </c>
    </row>
    <row r="24" spans="1:12" ht="14.25" x14ac:dyDescent="0.2">
      <c r="A24" s="228" t="s">
        <v>251</v>
      </c>
      <c r="B24" s="234">
        <v>13.920847517691547</v>
      </c>
      <c r="C24" s="235">
        <v>0.17889504588050362</v>
      </c>
      <c r="D24" s="236">
        <v>14.09974256357205</v>
      </c>
      <c r="E24" s="259">
        <v>0.29084515783053283</v>
      </c>
      <c r="F24" s="235">
        <v>1.4058815210712001</v>
      </c>
      <c r="G24" s="235">
        <v>9.2979184521600006E-2</v>
      </c>
      <c r="H24" s="235">
        <v>5.7276926717599999</v>
      </c>
      <c r="I24" s="237">
        <v>1.89402042544E-2</v>
      </c>
      <c r="J24" s="257">
        <v>7.536338739437733</v>
      </c>
      <c r="K24" s="272">
        <f t="shared" si="0"/>
        <v>21.636081303009782</v>
      </c>
      <c r="L24" s="275">
        <v>7.8971959457481179E-3</v>
      </c>
    </row>
    <row r="25" spans="1:12" ht="14.25" x14ac:dyDescent="0.2">
      <c r="A25" s="228" t="s">
        <v>250</v>
      </c>
      <c r="B25" s="241">
        <v>6.1358700421627619</v>
      </c>
      <c r="C25" s="235">
        <v>0.26477072076713681</v>
      </c>
      <c r="D25" s="240">
        <v>6.4006407629298989</v>
      </c>
      <c r="E25" s="259">
        <v>0.53421251225587263</v>
      </c>
      <c r="F25" s="238">
        <v>5.3755770563032002</v>
      </c>
      <c r="G25" s="235">
        <v>0.32628806420080003</v>
      </c>
      <c r="H25" s="235">
        <v>5.1861759209439997</v>
      </c>
      <c r="I25" s="237">
        <v>5.7681531138400001E-2</v>
      </c>
      <c r="J25" s="257">
        <v>11.479935084842271</v>
      </c>
      <c r="K25" s="272">
        <f t="shared" si="0"/>
        <v>17.880575847772171</v>
      </c>
      <c r="L25" s="275">
        <v>6.5264318947176898E-3</v>
      </c>
    </row>
    <row r="26" spans="1:12" ht="14.25" x14ac:dyDescent="0.2">
      <c r="A26" s="228" t="s">
        <v>249</v>
      </c>
      <c r="B26" s="234">
        <v>10.567358556040993</v>
      </c>
      <c r="C26" s="235">
        <v>4.1811627116157961</v>
      </c>
      <c r="D26" s="236">
        <v>14.748521267656791</v>
      </c>
      <c r="E26" s="258">
        <v>2.0217475093559999E-2</v>
      </c>
      <c r="F26" s="235">
        <v>1.256940827792</v>
      </c>
      <c r="G26" s="237">
        <v>2.9271224756800003E-2</v>
      </c>
      <c r="H26" s="235">
        <v>1.0847562455672002</v>
      </c>
      <c r="I26" s="242">
        <v>8.6091837519999999E-3</v>
      </c>
      <c r="J26" s="257">
        <v>2.3997949569615598</v>
      </c>
      <c r="K26" s="272">
        <f t="shared" si="0"/>
        <v>17.148316224618352</v>
      </c>
      <c r="L26" s="275">
        <v>6.2591562431697839E-3</v>
      </c>
    </row>
    <row r="27" spans="1:12" ht="14.25" x14ac:dyDescent="0.2">
      <c r="A27" s="228" t="s">
        <v>248</v>
      </c>
      <c r="B27" s="239">
        <v>0.74446808278468324</v>
      </c>
      <c r="C27" s="238">
        <v>12.512649612270868</v>
      </c>
      <c r="D27" s="236">
        <v>13.25711769505555</v>
      </c>
      <c r="E27" s="258">
        <v>2.309552286317312E-2</v>
      </c>
      <c r="F27" s="235">
        <v>1.2087257700416001</v>
      </c>
      <c r="G27" s="235">
        <v>4.8211429011199999E-2</v>
      </c>
      <c r="H27" s="235">
        <v>0.89363327345760002</v>
      </c>
      <c r="I27" s="237">
        <v>1.2913775628E-2</v>
      </c>
      <c r="J27" s="257">
        <v>2.1865797710015733</v>
      </c>
      <c r="K27" s="272">
        <f t="shared" si="0"/>
        <v>15.443697466057124</v>
      </c>
      <c r="L27" s="275">
        <v>5.6369683265768073E-3</v>
      </c>
    </row>
    <row r="28" spans="1:12" ht="14.25" x14ac:dyDescent="0.2">
      <c r="A28" s="228" t="s">
        <v>247</v>
      </c>
      <c r="B28" s="241">
        <v>7.1956391062062579</v>
      </c>
      <c r="C28" s="235">
        <v>3.6349624596052719</v>
      </c>
      <c r="D28" s="236">
        <v>10.830601565811529</v>
      </c>
      <c r="E28" s="259">
        <v>0.11816569359674561</v>
      </c>
      <c r="F28" s="235">
        <v>2.5121625403879997</v>
      </c>
      <c r="G28" s="235">
        <v>0.24019622668079998</v>
      </c>
      <c r="H28" s="235">
        <v>1.1364122552640001</v>
      </c>
      <c r="I28" s="237">
        <v>6.7151633265600003E-2</v>
      </c>
      <c r="J28" s="257">
        <v>4.0740883491951463</v>
      </c>
      <c r="K28" s="272">
        <f t="shared" si="0"/>
        <v>14.904689915006674</v>
      </c>
      <c r="L28" s="275">
        <v>5.4402299159899015E-3</v>
      </c>
    </row>
    <row r="29" spans="1:12" ht="14.25" x14ac:dyDescent="0.2">
      <c r="A29" s="228" t="s">
        <v>246</v>
      </c>
      <c r="B29" s="241">
        <v>5.8278352795759059</v>
      </c>
      <c r="C29" s="235">
        <v>9.7184923645090807E-2</v>
      </c>
      <c r="D29" s="240">
        <v>5.9250202032209973</v>
      </c>
      <c r="E29" s="259">
        <v>0.41248001137784956</v>
      </c>
      <c r="F29" s="235">
        <v>1.8130931909864001</v>
      </c>
      <c r="G29" s="235">
        <v>0.1110584704008</v>
      </c>
      <c r="H29" s="235">
        <v>4.1444592438432002</v>
      </c>
      <c r="I29" s="237">
        <v>3.7880408508799999E-2</v>
      </c>
      <c r="J29" s="257">
        <v>6.5189713251170502</v>
      </c>
      <c r="K29" s="272">
        <f t="shared" si="0"/>
        <v>12.443991528338048</v>
      </c>
      <c r="L29" s="275">
        <v>4.5420720171191311E-3</v>
      </c>
    </row>
    <row r="30" spans="1:12" ht="14.25" x14ac:dyDescent="0.2">
      <c r="A30" s="228" t="s">
        <v>245</v>
      </c>
      <c r="B30" s="239">
        <v>3.4527889902855815</v>
      </c>
      <c r="C30" s="235">
        <v>2.5814996271960404</v>
      </c>
      <c r="D30" s="240">
        <v>6.0342886174816224</v>
      </c>
      <c r="E30" s="259">
        <v>0.69656357525657353</v>
      </c>
      <c r="F30" s="235">
        <v>2.3701110084799999</v>
      </c>
      <c r="G30" s="235">
        <v>0.23847438993040002</v>
      </c>
      <c r="H30" s="235">
        <v>2.5311000230879999</v>
      </c>
      <c r="I30" s="237">
        <v>6.5429796515199992E-2</v>
      </c>
      <c r="J30" s="257">
        <v>5.9016787932701735</v>
      </c>
      <c r="K30" s="272">
        <f t="shared" si="0"/>
        <v>11.935967410751797</v>
      </c>
      <c r="L30" s="275">
        <v>4.3566425973661973E-3</v>
      </c>
    </row>
    <row r="31" spans="1:12" ht="14.25" x14ac:dyDescent="0.2">
      <c r="A31" s="228" t="s">
        <v>244</v>
      </c>
      <c r="B31" s="239">
        <v>1.9276624638416455</v>
      </c>
      <c r="C31" s="237">
        <v>2.512665020976872E-2</v>
      </c>
      <c r="D31" s="240">
        <v>1.9527891140514144</v>
      </c>
      <c r="E31" s="259">
        <v>0.13750070322460992</v>
      </c>
      <c r="F31" s="235">
        <v>6.4302020659232006</v>
      </c>
      <c r="G31" s="235">
        <v>0.49588898411519999</v>
      </c>
      <c r="H31" s="235">
        <v>2.1832908138768001</v>
      </c>
      <c r="I31" s="237">
        <v>7.0595306766399996E-2</v>
      </c>
      <c r="J31" s="257">
        <v>9.3174778739062099</v>
      </c>
      <c r="K31" s="272">
        <f t="shared" si="0"/>
        <v>11.270266987957624</v>
      </c>
      <c r="L31" s="275">
        <v>4.1136611347645747E-3</v>
      </c>
    </row>
    <row r="32" spans="1:12" ht="14.25" x14ac:dyDescent="0.2">
      <c r="A32" s="228" t="s">
        <v>243</v>
      </c>
      <c r="B32" s="241">
        <v>5.5724986810796162</v>
      </c>
      <c r="C32" s="235">
        <v>0.73060475587397911</v>
      </c>
      <c r="D32" s="240">
        <v>6.3031034369535952</v>
      </c>
      <c r="E32" s="259">
        <v>0.12488094423984261</v>
      </c>
      <c r="F32" s="235">
        <v>2.1798471403760002</v>
      </c>
      <c r="G32" s="235">
        <v>0.14463428703359998</v>
      </c>
      <c r="H32" s="235">
        <v>2.1436867542480003</v>
      </c>
      <c r="I32" s="237">
        <v>3.7019490133600001E-2</v>
      </c>
      <c r="J32" s="257">
        <v>4.6300686160310427</v>
      </c>
      <c r="K32" s="272">
        <f t="shared" si="0"/>
        <v>10.933172052984638</v>
      </c>
      <c r="L32" s="275">
        <v>3.9906210742046899E-3</v>
      </c>
    </row>
    <row r="33" spans="1:12" ht="14.25" x14ac:dyDescent="0.2">
      <c r="A33" s="228" t="s">
        <v>242</v>
      </c>
      <c r="B33" s="241">
        <v>7.5134400615240766</v>
      </c>
      <c r="C33" s="237">
        <v>7.6374647646067523E-2</v>
      </c>
      <c r="D33" s="240">
        <v>7.5898147091701436</v>
      </c>
      <c r="E33" s="259">
        <v>0.11135596632453688</v>
      </c>
      <c r="F33" s="235">
        <v>1.6684598111375999</v>
      </c>
      <c r="G33" s="235">
        <v>0.15582622591120002</v>
      </c>
      <c r="H33" s="235">
        <v>1.1708480830872001</v>
      </c>
      <c r="I33" s="237">
        <v>6.3707959764799996E-2</v>
      </c>
      <c r="J33" s="257">
        <v>3.170198046225337</v>
      </c>
      <c r="K33" s="272">
        <f t="shared" si="0"/>
        <v>10.760012755395481</v>
      </c>
      <c r="L33" s="275">
        <v>3.9274177203376731E-3</v>
      </c>
    </row>
    <row r="34" spans="1:12" ht="14.25" x14ac:dyDescent="0.2">
      <c r="A34" s="228" t="s">
        <v>241</v>
      </c>
      <c r="B34" s="239">
        <v>1.3063012453613465</v>
      </c>
      <c r="C34" s="235">
        <v>0.16687395823939963</v>
      </c>
      <c r="D34" s="240">
        <v>1.4731752036007462</v>
      </c>
      <c r="E34" s="259">
        <v>0.1858787504228204</v>
      </c>
      <c r="F34" s="235">
        <v>6.7496018759376</v>
      </c>
      <c r="G34" s="235">
        <v>0.38999602396559996</v>
      </c>
      <c r="H34" s="235">
        <v>1.3766084819448001</v>
      </c>
      <c r="I34" s="237">
        <v>5.3376939262400003E-2</v>
      </c>
      <c r="J34" s="257">
        <v>8.7554620715332199</v>
      </c>
      <c r="K34" s="272">
        <f t="shared" si="0"/>
        <v>10.228637275133966</v>
      </c>
      <c r="L34" s="275">
        <v>3.7334650248554532E-3</v>
      </c>
    </row>
    <row r="35" spans="1:12" ht="14.25" x14ac:dyDescent="0.2">
      <c r="A35" s="228" t="s">
        <v>240</v>
      </c>
      <c r="B35" s="239">
        <v>0.97489805776750815</v>
      </c>
      <c r="C35" s="235">
        <v>3.6147511982739986</v>
      </c>
      <c r="D35" s="240">
        <v>4.5896492560415068</v>
      </c>
      <c r="E35" s="259">
        <v>0.47902201373629522</v>
      </c>
      <c r="F35" s="235">
        <v>0.85230919144799999</v>
      </c>
      <c r="G35" s="237">
        <v>8.0926327268799989E-2</v>
      </c>
      <c r="H35" s="235">
        <v>3.2947309931512003</v>
      </c>
      <c r="I35" s="237">
        <v>3.7880408508799999E-2</v>
      </c>
      <c r="J35" s="257">
        <v>4.7448689341130956</v>
      </c>
      <c r="K35" s="276">
        <f t="shared" si="0"/>
        <v>9.3345181901546024</v>
      </c>
      <c r="L35" s="275">
        <v>3.4071104732143129E-3</v>
      </c>
    </row>
    <row r="36" spans="1:12" ht="14.25" x14ac:dyDescent="0.2">
      <c r="A36" s="228" t="s">
        <v>239</v>
      </c>
      <c r="B36" s="239">
        <v>1.1879678582007285</v>
      </c>
      <c r="C36" s="235">
        <v>0.85825473638481675</v>
      </c>
      <c r="D36" s="240">
        <v>2.0462225945855455</v>
      </c>
      <c r="E36" s="259">
        <v>0.87662490471984311</v>
      </c>
      <c r="F36" s="235">
        <v>1.8277297105496002</v>
      </c>
      <c r="G36" s="235">
        <v>0.23416979805440002</v>
      </c>
      <c r="H36" s="235">
        <v>3.7923427212015999</v>
      </c>
      <c r="I36" s="237">
        <v>6.1986123014399999E-2</v>
      </c>
      <c r="J36" s="257">
        <v>6.7928532575398437</v>
      </c>
      <c r="K36" s="276">
        <f t="shared" si="0"/>
        <v>8.83907585212539</v>
      </c>
      <c r="L36" s="275">
        <v>3.226273418276273E-3</v>
      </c>
    </row>
    <row r="37" spans="1:12" ht="14.25" x14ac:dyDescent="0.2">
      <c r="A37" s="228" t="s">
        <v>238</v>
      </c>
      <c r="B37" s="239">
        <v>1.6886704564903932</v>
      </c>
      <c r="C37" s="235">
        <v>6.8581846526269724E-2</v>
      </c>
      <c r="D37" s="240">
        <v>1.7572523030166629</v>
      </c>
      <c r="E37" s="259">
        <v>0.11421914352090841</v>
      </c>
      <c r="F37" s="235">
        <v>3.8939338110296005</v>
      </c>
      <c r="G37" s="235">
        <v>0.3839695953392</v>
      </c>
      <c r="H37" s="235">
        <v>1.3404499101864</v>
      </c>
      <c r="I37" s="237">
        <v>7.4038980267200002E-2</v>
      </c>
      <c r="J37" s="257">
        <v>5.8066114403433087</v>
      </c>
      <c r="K37" s="276">
        <f t="shared" si="0"/>
        <v>7.5638637433599714</v>
      </c>
      <c r="L37" s="275">
        <v>2.7608194502367709E-3</v>
      </c>
    </row>
    <row r="38" spans="1:12" ht="14.25" x14ac:dyDescent="0.2">
      <c r="A38" s="228" t="s">
        <v>237</v>
      </c>
      <c r="B38" s="239">
        <v>1.076232883765242</v>
      </c>
      <c r="C38" s="237">
        <v>1.5448461888680121E-2</v>
      </c>
      <c r="D38" s="240">
        <v>1.0916813456539221</v>
      </c>
      <c r="E38" s="259">
        <v>0.17083535366874097</v>
      </c>
      <c r="F38" s="235">
        <v>2.5354055221488001</v>
      </c>
      <c r="G38" s="235">
        <v>0.24450081855679998</v>
      </c>
      <c r="H38" s="235">
        <v>3.325725869028</v>
      </c>
      <c r="I38" s="235">
        <v>9.8144694772800009E-2</v>
      </c>
      <c r="J38" s="257">
        <v>6.3746122581751408</v>
      </c>
      <c r="K38" s="276">
        <f t="shared" si="0"/>
        <v>7.4662936038290626</v>
      </c>
      <c r="L38" s="275">
        <v>2.7252062308400415E-3</v>
      </c>
    </row>
    <row r="39" spans="1:12" ht="14.25" x14ac:dyDescent="0.2">
      <c r="A39" s="228" t="s">
        <v>236</v>
      </c>
      <c r="B39" s="239">
        <v>2.269040091612434</v>
      </c>
      <c r="C39" s="235">
        <v>0.41507214860865121</v>
      </c>
      <c r="D39" s="240">
        <v>2.6841122402210855</v>
      </c>
      <c r="E39" s="259">
        <v>0.20067465736586401</v>
      </c>
      <c r="F39" s="235">
        <v>1.0580686831207999</v>
      </c>
      <c r="G39" s="237">
        <v>8.0926327268799989E-2</v>
      </c>
      <c r="H39" s="235">
        <v>3.1699023646712003</v>
      </c>
      <c r="I39" s="237">
        <v>3.7880408508799999E-2</v>
      </c>
      <c r="J39" s="257">
        <v>4.547452440935464</v>
      </c>
      <c r="K39" s="276">
        <f t="shared" si="0"/>
        <v>7.2315646811565495</v>
      </c>
      <c r="L39" s="275">
        <v>2.6395298890608434E-3</v>
      </c>
    </row>
    <row r="40" spans="1:12" ht="14.25" x14ac:dyDescent="0.2">
      <c r="A40" s="228" t="s">
        <v>235</v>
      </c>
      <c r="B40" s="239">
        <v>0.64289270449023428</v>
      </c>
      <c r="C40" s="235">
        <v>2.0474880686815373</v>
      </c>
      <c r="D40" s="240">
        <v>2.6903807731717713</v>
      </c>
      <c r="E40" s="259">
        <v>0.14054645789371201</v>
      </c>
      <c r="F40" s="235">
        <v>1.8501154026744</v>
      </c>
      <c r="G40" s="237">
        <v>8.6952755895200004E-2</v>
      </c>
      <c r="H40" s="235">
        <v>2.1652142495520001</v>
      </c>
      <c r="I40" s="237">
        <v>2.6688469631200001E-2</v>
      </c>
      <c r="J40" s="257">
        <v>4.2695173356465119</v>
      </c>
      <c r="K40" s="276">
        <f t="shared" si="0"/>
        <v>6.9598981088182832</v>
      </c>
      <c r="L40" s="275">
        <v>2.5403712603045995E-3</v>
      </c>
    </row>
    <row r="41" spans="1:12" ht="14.25" x14ac:dyDescent="0.2">
      <c r="A41" s="228" t="s">
        <v>234</v>
      </c>
      <c r="B41" s="241">
        <v>5.9097076459160967</v>
      </c>
      <c r="C41" s="237">
        <v>2.4935016175102038E-2</v>
      </c>
      <c r="D41" s="240">
        <v>5.934642662091199</v>
      </c>
      <c r="E41" s="256">
        <v>0</v>
      </c>
      <c r="F41" s="235">
        <v>0.189402042544</v>
      </c>
      <c r="G41" s="237">
        <v>3.4436735008E-2</v>
      </c>
      <c r="H41" s="235">
        <v>0.71456225141599994</v>
      </c>
      <c r="I41" s="237">
        <v>1.03310205024E-2</v>
      </c>
      <c r="J41" s="260">
        <v>0.94873204947040002</v>
      </c>
      <c r="K41" s="276">
        <f t="shared" si="0"/>
        <v>6.8833747115615989</v>
      </c>
      <c r="L41" s="275">
        <v>2.5124401273925461E-3</v>
      </c>
    </row>
    <row r="42" spans="1:12" ht="14.25" x14ac:dyDescent="0.2">
      <c r="A42" s="228" t="s">
        <v>233</v>
      </c>
      <c r="B42" s="241">
        <v>5.3272067982844007</v>
      </c>
      <c r="C42" s="235">
        <v>0.46064576182</v>
      </c>
      <c r="D42" s="240">
        <v>5.7878525601044011</v>
      </c>
      <c r="E42" s="256">
        <v>0</v>
      </c>
      <c r="F42" s="235">
        <v>0.72403235354319995</v>
      </c>
      <c r="G42" s="237">
        <v>8.7813674270400002E-2</v>
      </c>
      <c r="H42" s="235">
        <v>0.19715030792079999</v>
      </c>
      <c r="I42" s="237">
        <v>2.41057145056E-2</v>
      </c>
      <c r="J42" s="257">
        <v>1.0331020502400001</v>
      </c>
      <c r="K42" s="276">
        <f t="shared" si="0"/>
        <v>6.8209546103444012</v>
      </c>
      <c r="L42" s="275">
        <v>2.4896567146588792E-3</v>
      </c>
    </row>
    <row r="43" spans="1:12" ht="14.25" x14ac:dyDescent="0.2">
      <c r="A43" s="228" t="s">
        <v>232</v>
      </c>
      <c r="B43" s="239">
        <v>0.79157213489732803</v>
      </c>
      <c r="C43" s="242">
        <v>3.5686971740120001E-3</v>
      </c>
      <c r="D43" s="240">
        <v>0.79514083207134001</v>
      </c>
      <c r="E43" s="258">
        <v>6.0968379602824004E-3</v>
      </c>
      <c r="F43" s="235">
        <v>0.64741061815039991</v>
      </c>
      <c r="G43" s="237">
        <v>3.7019490133600001E-2</v>
      </c>
      <c r="H43" s="235">
        <v>2.7136165330000002</v>
      </c>
      <c r="I43" s="237">
        <v>1.37746940032E-2</v>
      </c>
      <c r="J43" s="257">
        <v>3.4179181732474824</v>
      </c>
      <c r="K43" s="276">
        <f t="shared" si="0"/>
        <v>4.2130590053188222</v>
      </c>
      <c r="L43" s="275">
        <v>1.5377716523635474E-3</v>
      </c>
    </row>
    <row r="44" spans="1:12" ht="14.25" x14ac:dyDescent="0.2">
      <c r="A44" s="228" t="s">
        <v>231</v>
      </c>
      <c r="B44" s="239">
        <v>0.44134747358134402</v>
      </c>
      <c r="C44" s="235">
        <v>0.20274796472332801</v>
      </c>
      <c r="D44" s="240">
        <v>0.64409543830467197</v>
      </c>
      <c r="E44" s="259">
        <v>0.13405584240034368</v>
      </c>
      <c r="F44" s="235">
        <v>1.347337257188</v>
      </c>
      <c r="G44" s="235">
        <v>0.10503204177440001</v>
      </c>
      <c r="H44" s="235">
        <v>1.629716669884</v>
      </c>
      <c r="I44" s="235">
        <v>4.8211429011199999E-2</v>
      </c>
      <c r="J44" s="257">
        <v>3.264353240257944</v>
      </c>
      <c r="K44" s="276">
        <f t="shared" si="0"/>
        <v>3.9084486785626158</v>
      </c>
      <c r="L44" s="275">
        <v>1.4265885132450284E-3</v>
      </c>
    </row>
    <row r="45" spans="1:12" ht="14.25" x14ac:dyDescent="0.2">
      <c r="A45" s="228" t="s">
        <v>230</v>
      </c>
      <c r="B45" s="239">
        <v>2.1785356287537487</v>
      </c>
      <c r="C45" s="235">
        <v>0.22657960831358206</v>
      </c>
      <c r="D45" s="240">
        <v>2.405115237067331</v>
      </c>
      <c r="E45" s="259">
        <v>0.36213925625706711</v>
      </c>
      <c r="F45" s="235">
        <v>0.52602112724719996</v>
      </c>
      <c r="G45" s="235">
        <v>4.5628673885600005E-2</v>
      </c>
      <c r="H45" s="237">
        <v>8.8674592645600001E-2</v>
      </c>
      <c r="I45" s="237">
        <v>1.9801122629599998E-2</v>
      </c>
      <c r="J45" s="257">
        <v>1.0422647726650671</v>
      </c>
      <c r="K45" s="276">
        <f t="shared" si="0"/>
        <v>3.4473800097323979</v>
      </c>
      <c r="L45" s="275">
        <v>1.2582978893005269E-3</v>
      </c>
    </row>
    <row r="46" spans="1:12" ht="14.25" x14ac:dyDescent="0.2">
      <c r="A46" s="228" t="s">
        <v>229</v>
      </c>
      <c r="B46" s="239">
        <v>0.42329036837050404</v>
      </c>
      <c r="C46" s="237">
        <v>5.2526629506251199E-2</v>
      </c>
      <c r="D46" s="240">
        <v>0.47581699787675524</v>
      </c>
      <c r="E46" s="259">
        <v>0.17076785893818403</v>
      </c>
      <c r="F46" s="235">
        <v>0.68270827153360003</v>
      </c>
      <c r="G46" s="235">
        <v>0.11880673577759999</v>
      </c>
      <c r="H46" s="235">
        <v>1.8802439170672003</v>
      </c>
      <c r="I46" s="237">
        <v>3.6158571758399996E-2</v>
      </c>
      <c r="J46" s="257">
        <v>2.8886853550749847</v>
      </c>
      <c r="K46" s="276">
        <f t="shared" si="0"/>
        <v>3.3645023529517397</v>
      </c>
      <c r="L46" s="275">
        <v>1.2280474439469928E-3</v>
      </c>
    </row>
    <row r="47" spans="1:12" ht="14.25" x14ac:dyDescent="0.2">
      <c r="A47" s="228" t="s">
        <v>228</v>
      </c>
      <c r="B47" s="239">
        <v>0.6809796572055592</v>
      </c>
      <c r="C47" s="237">
        <v>2.9848979004451996E-2</v>
      </c>
      <c r="D47" s="240">
        <v>0.71082863621001113</v>
      </c>
      <c r="E47" s="258">
        <v>1.2304516666613599E-2</v>
      </c>
      <c r="F47" s="235">
        <v>1.5177990954775999</v>
      </c>
      <c r="G47" s="235">
        <v>0.14635612378400001</v>
      </c>
      <c r="H47" s="235">
        <v>0.73178061892000001</v>
      </c>
      <c r="I47" s="237">
        <v>3.4436735008E-2</v>
      </c>
      <c r="J47" s="257">
        <v>2.4426770898562138</v>
      </c>
      <c r="K47" s="276">
        <f t="shared" si="0"/>
        <v>3.1535057260662249</v>
      </c>
      <c r="L47" s="275">
        <v>1.1510334189453848E-3</v>
      </c>
    </row>
    <row r="48" spans="1:12" ht="14.25" x14ac:dyDescent="0.2">
      <c r="A48" s="228" t="s">
        <v>227</v>
      </c>
      <c r="B48" s="239">
        <v>0.63255956117540235</v>
      </c>
      <c r="C48" s="237">
        <v>7.5063894774132153E-2</v>
      </c>
      <c r="D48" s="240">
        <v>0.70762345594953446</v>
      </c>
      <c r="E48" s="258">
        <v>2.5428499441205361E-2</v>
      </c>
      <c r="F48" s="235">
        <v>1.2474707256647999</v>
      </c>
      <c r="G48" s="235">
        <v>0.12655500115439999</v>
      </c>
      <c r="H48" s="235">
        <v>0.6964829655368</v>
      </c>
      <c r="I48" s="235">
        <v>4.7350510636000001E-2</v>
      </c>
      <c r="J48" s="257">
        <v>2.1432877024332053</v>
      </c>
      <c r="K48" s="276">
        <f t="shared" si="0"/>
        <v>2.8509111583827398</v>
      </c>
      <c r="L48" s="275">
        <v>1.0405860343359085E-3</v>
      </c>
    </row>
    <row r="49" spans="1:12" ht="14.25" x14ac:dyDescent="0.2">
      <c r="A49" s="228" t="s">
        <v>226</v>
      </c>
      <c r="B49" s="239">
        <v>0.41573907095748003</v>
      </c>
      <c r="C49" s="235">
        <v>0.49360171722265594</v>
      </c>
      <c r="D49" s="240">
        <v>0.90934078818013608</v>
      </c>
      <c r="E49" s="259">
        <v>0.24534402632602353</v>
      </c>
      <c r="F49" s="235">
        <v>0.7972104154352001</v>
      </c>
      <c r="G49" s="237">
        <v>7.0595306766399996E-2</v>
      </c>
      <c r="H49" s="235">
        <v>0.19887214467120001</v>
      </c>
      <c r="I49" s="237">
        <v>2.06620410048E-2</v>
      </c>
      <c r="J49" s="257">
        <v>1.3326839342036234</v>
      </c>
      <c r="K49" s="276">
        <f t="shared" si="0"/>
        <v>2.2420247223837597</v>
      </c>
      <c r="L49" s="277">
        <v>8.1834174589707446E-4</v>
      </c>
    </row>
    <row r="50" spans="1:12" ht="14.25" x14ac:dyDescent="0.2">
      <c r="A50" s="228" t="s">
        <v>225</v>
      </c>
      <c r="B50" s="239">
        <v>0.8219480358635336</v>
      </c>
      <c r="C50" s="235">
        <v>0.18123601856679999</v>
      </c>
      <c r="D50" s="240">
        <v>1.0031840544303336</v>
      </c>
      <c r="E50" s="259">
        <v>0.67321180534605329</v>
      </c>
      <c r="F50" s="235">
        <v>0.27635479843919997</v>
      </c>
      <c r="G50" s="237">
        <v>3.9602245259199996E-2</v>
      </c>
      <c r="H50" s="237">
        <v>8.8674592645600001E-2</v>
      </c>
      <c r="I50" s="237">
        <v>1.6357449128799998E-2</v>
      </c>
      <c r="J50" s="257">
        <v>1.0942008908188534</v>
      </c>
      <c r="K50" s="276">
        <f t="shared" si="0"/>
        <v>2.0973849452491873</v>
      </c>
      <c r="L50" s="277">
        <v>7.6554805162388107E-4</v>
      </c>
    </row>
    <row r="51" spans="1:12" ht="14.25" x14ac:dyDescent="0.2">
      <c r="A51" s="228" t="s">
        <v>224</v>
      </c>
      <c r="B51" s="239">
        <v>0.18433995453514682</v>
      </c>
      <c r="C51" s="237">
        <v>7.5240773331000002E-2</v>
      </c>
      <c r="D51" s="240">
        <v>0.25958072786614683</v>
      </c>
      <c r="E51" s="256">
        <v>0</v>
      </c>
      <c r="F51" s="235">
        <v>1.0709824587487999</v>
      </c>
      <c r="G51" s="235">
        <v>0.16701816478879999</v>
      </c>
      <c r="H51" s="235">
        <v>0.32026163557440002</v>
      </c>
      <c r="I51" s="237">
        <v>4.5628673885600005E-2</v>
      </c>
      <c r="J51" s="257">
        <v>1.6038909329976001</v>
      </c>
      <c r="K51" s="276">
        <f t="shared" si="0"/>
        <v>1.8634716608637469</v>
      </c>
      <c r="L51" s="277">
        <v>6.8016941880979771E-4</v>
      </c>
    </row>
    <row r="52" spans="1:12" ht="14.25" x14ac:dyDescent="0.2">
      <c r="A52" s="228" t="s">
        <v>223</v>
      </c>
      <c r="B52" s="239">
        <v>0.93124610644886285</v>
      </c>
      <c r="C52" s="235">
        <v>0.13091856004239999</v>
      </c>
      <c r="D52" s="240">
        <v>1.0621646664912627</v>
      </c>
      <c r="E52" s="256">
        <v>0</v>
      </c>
      <c r="F52" s="235">
        <v>0.25655367580959998</v>
      </c>
      <c r="G52" s="237">
        <v>2.75493880064E-2</v>
      </c>
      <c r="H52" s="237">
        <v>5.2516020887200004E-2</v>
      </c>
      <c r="I52" s="237">
        <v>1.20528572528E-2</v>
      </c>
      <c r="J52" s="260">
        <v>0.34867194195600004</v>
      </c>
      <c r="K52" s="276">
        <f t="shared" si="0"/>
        <v>1.4108366084472628</v>
      </c>
      <c r="L52" s="277">
        <v>5.1495707509625801E-4</v>
      </c>
    </row>
    <row r="53" spans="1:12" ht="14.25" x14ac:dyDescent="0.2">
      <c r="A53" s="228" t="s">
        <v>222</v>
      </c>
      <c r="B53" s="239">
        <v>0.67534636300894046</v>
      </c>
      <c r="C53" s="237">
        <v>7.1579670313259985E-2</v>
      </c>
      <c r="D53" s="240">
        <v>0.74692603332220042</v>
      </c>
      <c r="E53" s="261">
        <v>6.6550639211333997E-3</v>
      </c>
      <c r="F53" s="235">
        <v>0.32198347232480001</v>
      </c>
      <c r="G53" s="237">
        <v>4.5628673885600005E-2</v>
      </c>
      <c r="H53" s="235">
        <v>0.12999867465520001</v>
      </c>
      <c r="I53" s="237">
        <v>1.4635612378400002E-2</v>
      </c>
      <c r="J53" s="260">
        <v>0.51890149716513334</v>
      </c>
      <c r="K53" s="276">
        <f t="shared" si="0"/>
        <v>1.2658275304873339</v>
      </c>
      <c r="L53" s="277">
        <v>4.6202858557341069E-4</v>
      </c>
    </row>
    <row r="54" spans="1:12" ht="14.25" x14ac:dyDescent="0.2">
      <c r="A54" s="228" t="s">
        <v>221</v>
      </c>
      <c r="B54" s="239">
        <v>0.17606101916259201</v>
      </c>
      <c r="C54" s="237">
        <v>4.1027736940500402E-2</v>
      </c>
      <c r="D54" s="240">
        <v>0.21708875610309242</v>
      </c>
      <c r="E54" s="258">
        <v>1.598460397778928E-2</v>
      </c>
      <c r="F54" s="235">
        <v>0.74641623129840007</v>
      </c>
      <c r="G54" s="235">
        <v>7.6621735392799997E-2</v>
      </c>
      <c r="H54" s="235">
        <v>0.11278030715120001</v>
      </c>
      <c r="I54" s="237">
        <v>2.2383877755200003E-2</v>
      </c>
      <c r="J54" s="257">
        <v>0.97418675557538936</v>
      </c>
      <c r="K54" s="276">
        <f t="shared" si="0"/>
        <v>1.1912755116784819</v>
      </c>
      <c r="L54" s="277">
        <v>4.3481700818842904E-4</v>
      </c>
    </row>
    <row r="55" spans="1:12" ht="14.25" x14ac:dyDescent="0.2">
      <c r="A55" s="228" t="s">
        <v>220</v>
      </c>
      <c r="B55" s="239">
        <v>0.23981940751605441</v>
      </c>
      <c r="C55" s="237">
        <v>5.8064041617706889E-2</v>
      </c>
      <c r="D55" s="240">
        <v>0.2978834491337613</v>
      </c>
      <c r="E55" s="258">
        <v>1.3569729296130479E-2</v>
      </c>
      <c r="F55" s="235">
        <v>0.1145021439016</v>
      </c>
      <c r="G55" s="237">
        <v>2.6688469631200001E-2</v>
      </c>
      <c r="H55" s="235">
        <v>0.52860388237280009</v>
      </c>
      <c r="I55" s="237">
        <v>1.2913775628E-2</v>
      </c>
      <c r="J55" s="260">
        <v>0.69627800082973046</v>
      </c>
      <c r="K55" s="276">
        <f t="shared" si="0"/>
        <v>0.99416144996349176</v>
      </c>
      <c r="L55" s="277">
        <v>3.6287013633002935E-4</v>
      </c>
    </row>
    <row r="56" spans="1:12" ht="14.25" x14ac:dyDescent="0.2">
      <c r="A56" s="228" t="s">
        <v>219</v>
      </c>
      <c r="B56" s="243">
        <v>5.6547087474152005E-2</v>
      </c>
      <c r="C56" s="237">
        <v>2.3136478265280001E-2</v>
      </c>
      <c r="D56" s="244">
        <v>7.9683565739432E-2</v>
      </c>
      <c r="E56" s="256">
        <v>0</v>
      </c>
      <c r="F56" s="235">
        <v>0.50622000461759997</v>
      </c>
      <c r="G56" s="237">
        <v>5.5959694387999998E-2</v>
      </c>
      <c r="H56" s="235">
        <v>0.25655367580959998</v>
      </c>
      <c r="I56" s="237">
        <v>2.5827551256E-2</v>
      </c>
      <c r="J56" s="260">
        <v>0.84456092607119992</v>
      </c>
      <c r="K56" s="276">
        <f t="shared" si="0"/>
        <v>0.92424449181063195</v>
      </c>
      <c r="L56" s="277">
        <v>3.3735036171229406E-4</v>
      </c>
    </row>
    <row r="57" spans="1:12" ht="14.25" x14ac:dyDescent="0.2">
      <c r="A57" s="228" t="s">
        <v>218</v>
      </c>
      <c r="B57" s="245">
        <v>9.4854335503200011E-3</v>
      </c>
      <c r="C57" s="235">
        <v>0.10111622262902203</v>
      </c>
      <c r="D57" s="240">
        <v>0.11060165617934205</v>
      </c>
      <c r="E57" s="259">
        <v>0.22135217548766287</v>
      </c>
      <c r="F57" s="235">
        <v>0.45542582048080005</v>
      </c>
      <c r="G57" s="237">
        <v>1.9801122629599998E-2</v>
      </c>
      <c r="H57" s="237">
        <v>5.0794184136800001E-2</v>
      </c>
      <c r="I57" s="242">
        <v>9.4701021271999999E-3</v>
      </c>
      <c r="J57" s="260">
        <v>0.75684340486206292</v>
      </c>
      <c r="K57" s="276">
        <f t="shared" si="0"/>
        <v>0.86744506104140495</v>
      </c>
      <c r="L57" s="277">
        <v>3.1661850051665591E-4</v>
      </c>
    </row>
    <row r="58" spans="1:12" ht="14.25" x14ac:dyDescent="0.2">
      <c r="A58" s="228" t="s">
        <v>217</v>
      </c>
      <c r="B58" s="246">
        <v>1.319327926488E-2</v>
      </c>
      <c r="C58" s="242">
        <v>6.959758492336E-3</v>
      </c>
      <c r="D58" s="244">
        <v>2.0153037757216E-2</v>
      </c>
      <c r="E58" s="256">
        <v>0</v>
      </c>
      <c r="F58" s="235">
        <v>0.18337561391760002</v>
      </c>
      <c r="G58" s="237">
        <v>1.7218367504E-2</v>
      </c>
      <c r="H58" s="235">
        <v>0.49761082086559999</v>
      </c>
      <c r="I58" s="242">
        <v>4.3045918759999999E-3</v>
      </c>
      <c r="J58" s="260">
        <v>0.70250939416320002</v>
      </c>
      <c r="K58" s="276">
        <f t="shared" si="0"/>
        <v>0.72266243192041602</v>
      </c>
      <c r="L58" s="277">
        <v>2.63772665094972E-4</v>
      </c>
    </row>
    <row r="59" spans="1:12" ht="14.25" x14ac:dyDescent="0.2">
      <c r="A59" s="229" t="s">
        <v>216</v>
      </c>
      <c r="B59" s="247">
        <v>0.41757700921858404</v>
      </c>
      <c r="C59" s="248">
        <v>1.702323205352E-2</v>
      </c>
      <c r="D59" s="249">
        <v>0.43460024127210406</v>
      </c>
      <c r="E59" s="262">
        <v>1.160493049403144E-2</v>
      </c>
      <c r="F59" s="248">
        <v>3.2714898257599996E-2</v>
      </c>
      <c r="G59" s="263">
        <v>6.8873470015999999E-3</v>
      </c>
      <c r="H59" s="248">
        <v>2.8410306381599998E-2</v>
      </c>
      <c r="I59" s="263">
        <v>2.5827551256E-3</v>
      </c>
      <c r="J59" s="264">
        <v>8.2200237260431436E-2</v>
      </c>
      <c r="K59" s="276">
        <f t="shared" si="0"/>
        <v>0.51680047853253552</v>
      </c>
      <c r="L59" s="277">
        <v>1.8863280215443092E-4</v>
      </c>
    </row>
    <row r="60" spans="1:12" ht="14.25" x14ac:dyDescent="0.2">
      <c r="A60" s="228" t="s">
        <v>215</v>
      </c>
      <c r="B60" s="246">
        <v>2.1393576683824002E-2</v>
      </c>
      <c r="C60" s="237">
        <v>9.5931617453199995E-3</v>
      </c>
      <c r="D60" s="244">
        <v>3.0986738429143998E-2</v>
      </c>
      <c r="E60" s="256">
        <v>0</v>
      </c>
      <c r="F60" s="235">
        <v>0.20059398142160001</v>
      </c>
      <c r="G60" s="237">
        <v>2.41057145056E-2</v>
      </c>
      <c r="H60" s="237">
        <v>3.0132143132000001E-2</v>
      </c>
      <c r="I60" s="237">
        <v>1.03310205024E-2</v>
      </c>
      <c r="J60" s="260">
        <v>0.26516285956160002</v>
      </c>
      <c r="K60" s="276">
        <f t="shared" si="0"/>
        <v>0.29614959799074403</v>
      </c>
      <c r="L60" s="277">
        <v>1.0809496284625701E-4</v>
      </c>
    </row>
    <row r="61" spans="1:12" thickBot="1" x14ac:dyDescent="0.25">
      <c r="A61" s="230" t="s">
        <v>214</v>
      </c>
      <c r="B61" s="250">
        <v>1.095824807312E-3</v>
      </c>
      <c r="C61" s="251">
        <v>1.9924162289654402E-3</v>
      </c>
      <c r="D61" s="252">
        <v>3.0882410362774405E-3</v>
      </c>
      <c r="E61" s="265">
        <v>0</v>
      </c>
      <c r="F61" s="266">
        <v>6.0264286263999999E-3</v>
      </c>
      <c r="G61" s="266">
        <v>1.7218367504E-3</v>
      </c>
      <c r="H61" s="267">
        <v>0.1153630622768</v>
      </c>
      <c r="I61" s="268">
        <v>8.6091837519999999E-4</v>
      </c>
      <c r="J61" s="269">
        <v>0.1239722460288</v>
      </c>
      <c r="K61" s="278">
        <f t="shared" si="0"/>
        <v>0.12706048706507744</v>
      </c>
      <c r="L61" s="279">
        <v>4.6377232053362894E-5</v>
      </c>
    </row>
    <row r="62" spans="1:12" s="209" customFormat="1" ht="15.75" thickBot="1" x14ac:dyDescent="0.3">
      <c r="A62" s="282" t="s">
        <v>213</v>
      </c>
      <c r="B62" s="283">
        <f>SUM(B4:B61)</f>
        <v>2060.2525289516707</v>
      </c>
      <c r="C62" s="284">
        <f t="shared" ref="C62:J62" si="1">SUM(C4:C61)</f>
        <v>46.992979005468086</v>
      </c>
      <c r="D62" s="285">
        <f t="shared" si="1"/>
        <v>2107.2455079571409</v>
      </c>
      <c r="E62" s="286">
        <f t="shared" si="1"/>
        <v>34.010265007571753</v>
      </c>
      <c r="F62" s="284">
        <f t="shared" si="1"/>
        <v>255.28531524882726</v>
      </c>
      <c r="G62" s="284">
        <f t="shared" si="1"/>
        <v>20.672360231899994</v>
      </c>
      <c r="H62" s="284">
        <f t="shared" si="1"/>
        <v>318.12655618953443</v>
      </c>
      <c r="I62" s="284">
        <f t="shared" si="1"/>
        <v>4.3769090195168001</v>
      </c>
      <c r="J62" s="287">
        <f t="shared" si="1"/>
        <v>632.47140569735006</v>
      </c>
      <c r="K62" s="280">
        <f>SUM(K4:K61)</f>
        <v>2739.7169136544894</v>
      </c>
      <c r="L62" s="281">
        <v>1</v>
      </c>
    </row>
    <row r="63" spans="1:12" s="209" customFormat="1" ht="15.75" thickBot="1" x14ac:dyDescent="0.3">
      <c r="A63" s="288" t="s">
        <v>290</v>
      </c>
      <c r="B63" s="289">
        <f>B62/$K$62</f>
        <v>0.75199467458976044</v>
      </c>
      <c r="C63" s="290">
        <f t="shared" ref="C63:J63" si="2">C62/$K$62</f>
        <v>1.7152494395044807E-2</v>
      </c>
      <c r="D63" s="291">
        <f t="shared" si="2"/>
        <v>0.76914716898480606</v>
      </c>
      <c r="E63" s="292">
        <f t="shared" si="2"/>
        <v>1.241378802242955E-2</v>
      </c>
      <c r="F63" s="290">
        <f t="shared" si="2"/>
        <v>9.3179450028763725E-2</v>
      </c>
      <c r="G63" s="290">
        <f t="shared" si="2"/>
        <v>7.5454365846598639E-3</v>
      </c>
      <c r="H63" s="290">
        <f t="shared" si="2"/>
        <v>0.11611657927285181</v>
      </c>
      <c r="I63" s="290">
        <f t="shared" si="2"/>
        <v>1.5975771064896159E-3</v>
      </c>
      <c r="J63" s="291">
        <f t="shared" si="2"/>
        <v>0.23085283101519449</v>
      </c>
      <c r="K63" s="225"/>
      <c r="L63" s="226"/>
    </row>
    <row r="64" spans="1:12" ht="14.25" x14ac:dyDescent="0.2">
      <c r="A64" s="213" t="s">
        <v>212</v>
      </c>
      <c r="B64" s="214"/>
      <c r="C64" s="214"/>
      <c r="D64" s="215"/>
      <c r="E64" s="214"/>
      <c r="F64" s="214"/>
      <c r="G64" s="214"/>
      <c r="H64" s="214"/>
      <c r="I64" s="214"/>
      <c r="J64" s="215"/>
      <c r="K64" s="215"/>
      <c r="L64" s="213"/>
    </row>
    <row r="65" spans="11:11" x14ac:dyDescent="0.25">
      <c r="K65" s="216"/>
    </row>
  </sheetData>
  <mergeCells count="3">
    <mergeCell ref="B2:D2"/>
    <mergeCell ref="E2:J2"/>
    <mergeCell ref="A1:L1"/>
  </mergeCells>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workbookViewId="0">
      <selection sqref="A1:M1"/>
    </sheetView>
  </sheetViews>
  <sheetFormatPr defaultRowHeight="14.25" x14ac:dyDescent="0.2"/>
  <cols>
    <col min="1" max="1" width="17" style="2" customWidth="1"/>
    <col min="2" max="2" width="9.140625" style="2" customWidth="1"/>
    <col min="3" max="3" width="5.42578125" style="2" bestFit="1" customWidth="1"/>
    <col min="4" max="4" width="10.28515625" style="2" customWidth="1"/>
    <col min="5" max="5" width="9.140625" style="2"/>
    <col min="6" max="6" width="8.140625" style="2" bestFit="1" customWidth="1"/>
    <col min="7" max="7" width="7.28515625" style="2" bestFit="1" customWidth="1"/>
    <col min="8" max="8" width="9.42578125" style="2" customWidth="1"/>
    <col min="9" max="9" width="8" style="2" bestFit="1" customWidth="1"/>
    <col min="10" max="10" width="9" style="2" bestFit="1" customWidth="1"/>
    <col min="11" max="11" width="8.5703125" style="2" bestFit="1" customWidth="1"/>
    <col min="12" max="12" width="9.5703125" style="2" bestFit="1" customWidth="1"/>
    <col min="13" max="13" width="10.5703125" style="2" customWidth="1"/>
    <col min="14" max="16384" width="9.140625" style="2"/>
  </cols>
  <sheetData>
    <row r="1" spans="1:13" ht="24" customHeight="1" thickBot="1" x14ac:dyDescent="0.25">
      <c r="A1" s="341" t="s">
        <v>286</v>
      </c>
      <c r="B1" s="341"/>
      <c r="C1" s="341"/>
      <c r="D1" s="341"/>
      <c r="E1" s="341"/>
      <c r="F1" s="341"/>
      <c r="G1" s="341"/>
      <c r="H1" s="341"/>
      <c r="I1" s="341"/>
      <c r="J1" s="341"/>
      <c r="K1" s="341"/>
      <c r="L1" s="341"/>
      <c r="M1" s="341"/>
    </row>
    <row r="2" spans="1:13" ht="84.75" thickBot="1" x14ac:dyDescent="0.25">
      <c r="A2" s="308" t="s">
        <v>144</v>
      </c>
      <c r="B2" s="309" t="s">
        <v>145</v>
      </c>
      <c r="C2" s="309" t="s">
        <v>204</v>
      </c>
      <c r="D2" s="309" t="s">
        <v>146</v>
      </c>
      <c r="E2" s="309" t="s">
        <v>210</v>
      </c>
      <c r="F2" s="309" t="s">
        <v>211</v>
      </c>
      <c r="G2" s="309" t="s">
        <v>295</v>
      </c>
      <c r="H2" s="309" t="s">
        <v>292</v>
      </c>
      <c r="I2" s="309" t="s">
        <v>147</v>
      </c>
      <c r="J2" s="310" t="s">
        <v>148</v>
      </c>
      <c r="K2" s="308" t="s">
        <v>149</v>
      </c>
      <c r="L2" s="309" t="s">
        <v>293</v>
      </c>
      <c r="M2" s="311" t="s">
        <v>150</v>
      </c>
    </row>
    <row r="3" spans="1:13" ht="36" x14ac:dyDescent="0.2">
      <c r="A3" s="348" t="s">
        <v>151</v>
      </c>
      <c r="B3" s="185" t="s">
        <v>152</v>
      </c>
      <c r="C3" s="185">
        <v>1</v>
      </c>
      <c r="D3" s="185" t="s">
        <v>153</v>
      </c>
      <c r="E3" s="186">
        <v>3.5</v>
      </c>
      <c r="F3" s="186">
        <v>117</v>
      </c>
      <c r="G3" s="186">
        <v>165</v>
      </c>
      <c r="H3" s="187">
        <v>5.8</v>
      </c>
      <c r="I3" s="187">
        <v>41.6</v>
      </c>
      <c r="J3" s="312">
        <v>-124.0916</v>
      </c>
      <c r="K3" s="190">
        <v>6001212</v>
      </c>
      <c r="L3" s="185">
        <v>5.0999999999999996</v>
      </c>
      <c r="M3" s="188">
        <v>-0.12</v>
      </c>
    </row>
    <row r="4" spans="1:13" ht="21.95" customHeight="1" x14ac:dyDescent="0.2">
      <c r="A4" s="349"/>
      <c r="B4" s="180" t="s">
        <v>154</v>
      </c>
      <c r="C4" s="180">
        <v>2</v>
      </c>
      <c r="D4" s="180" t="s">
        <v>155</v>
      </c>
      <c r="E4" s="181">
        <v>4.2</v>
      </c>
      <c r="F4" s="181">
        <v>58</v>
      </c>
      <c r="G4" s="181">
        <v>114</v>
      </c>
      <c r="H4" s="182">
        <v>4.8</v>
      </c>
      <c r="I4" s="316">
        <v>39.823700000000002</v>
      </c>
      <c r="J4" s="313">
        <v>-123.23820000000001</v>
      </c>
      <c r="K4" s="191">
        <v>6001306</v>
      </c>
      <c r="L4" s="180">
        <v>8.8000000000000007</v>
      </c>
      <c r="M4" s="183">
        <v>0.83</v>
      </c>
    </row>
    <row r="5" spans="1:13" ht="21.95" customHeight="1" x14ac:dyDescent="0.2">
      <c r="A5" s="349"/>
      <c r="B5" s="180" t="s">
        <v>156</v>
      </c>
      <c r="C5" s="180">
        <v>3</v>
      </c>
      <c r="D5" s="180" t="s">
        <v>157</v>
      </c>
      <c r="E5" s="181">
        <v>9.5</v>
      </c>
      <c r="F5" s="181">
        <v>31</v>
      </c>
      <c r="G5" s="181">
        <v>19</v>
      </c>
      <c r="H5" s="182">
        <v>1.8</v>
      </c>
      <c r="I5" s="315">
        <v>39.511099999999999</v>
      </c>
      <c r="J5" s="314">
        <v>-119.7186</v>
      </c>
      <c r="K5" s="192">
        <v>6003850</v>
      </c>
      <c r="L5" s="180">
        <v>3.7</v>
      </c>
      <c r="M5" s="183">
        <v>1.05</v>
      </c>
    </row>
    <row r="6" spans="1:13" ht="21.95" customHeight="1" x14ac:dyDescent="0.2">
      <c r="A6" s="349"/>
      <c r="B6" s="180" t="s">
        <v>158</v>
      </c>
      <c r="C6" s="180">
        <v>4</v>
      </c>
      <c r="D6" s="180" t="s">
        <v>159</v>
      </c>
      <c r="E6" s="181">
        <v>9.1</v>
      </c>
      <c r="F6" s="181">
        <v>146</v>
      </c>
      <c r="G6" s="181">
        <v>36</v>
      </c>
      <c r="H6" s="182">
        <v>3.3</v>
      </c>
      <c r="I6" s="315">
        <v>37.427599999999998</v>
      </c>
      <c r="J6" s="313">
        <v>-122.0624</v>
      </c>
      <c r="K6" s="191">
        <v>6001504</v>
      </c>
      <c r="L6" s="180">
        <v>3.6</v>
      </c>
      <c r="M6" s="183">
        <v>0.11</v>
      </c>
    </row>
    <row r="7" spans="1:13" ht="24" x14ac:dyDescent="0.2">
      <c r="A7" s="349"/>
      <c r="B7" s="180" t="s">
        <v>160</v>
      </c>
      <c r="C7" s="180">
        <v>5</v>
      </c>
      <c r="D7" s="180" t="s">
        <v>161</v>
      </c>
      <c r="E7" s="181">
        <v>6.5</v>
      </c>
      <c r="F7" s="181">
        <v>160</v>
      </c>
      <c r="G7" s="181">
        <v>114</v>
      </c>
      <c r="H7" s="182">
        <v>7.4</v>
      </c>
      <c r="I7" s="315">
        <v>36.566099999999999</v>
      </c>
      <c r="J7" s="313">
        <v>-118.77800000000001</v>
      </c>
      <c r="K7" s="191">
        <v>6003822</v>
      </c>
      <c r="L7" s="180">
        <v>2.8</v>
      </c>
      <c r="M7" s="183">
        <v>-0.63</v>
      </c>
    </row>
    <row r="8" spans="1:13" ht="24" x14ac:dyDescent="0.2">
      <c r="A8" s="349"/>
      <c r="B8" s="180" t="s">
        <v>162</v>
      </c>
      <c r="C8" s="180">
        <v>6</v>
      </c>
      <c r="D8" s="180" t="s">
        <v>163</v>
      </c>
      <c r="E8" s="181">
        <v>9.4</v>
      </c>
      <c r="F8" s="181">
        <v>67</v>
      </c>
      <c r="G8" s="181">
        <v>70</v>
      </c>
      <c r="H8" s="182">
        <v>6.6</v>
      </c>
      <c r="I8" s="315">
        <v>34.193800000000003</v>
      </c>
      <c r="J8" s="313">
        <v>-116.9131</v>
      </c>
      <c r="K8" s="191">
        <v>6004796</v>
      </c>
      <c r="L8" s="180">
        <v>3.2</v>
      </c>
      <c r="M8" s="183">
        <v>-0.52</v>
      </c>
    </row>
    <row r="9" spans="1:13" ht="48" x14ac:dyDescent="0.2">
      <c r="A9" s="302" t="s">
        <v>164</v>
      </c>
      <c r="B9" s="180" t="s">
        <v>165</v>
      </c>
      <c r="C9" s="180">
        <v>7</v>
      </c>
      <c r="D9" s="180" t="s">
        <v>166</v>
      </c>
      <c r="E9" s="180">
        <v>5.8</v>
      </c>
      <c r="F9" s="180">
        <v>41</v>
      </c>
      <c r="G9" s="180">
        <v>73</v>
      </c>
      <c r="H9" s="182">
        <v>4.2</v>
      </c>
      <c r="I9" s="182">
        <v>37</v>
      </c>
      <c r="J9" s="189">
        <v>-122</v>
      </c>
      <c r="K9" s="191">
        <v>6001390</v>
      </c>
      <c r="L9" s="180">
        <v>4.4000000000000004</v>
      </c>
      <c r="M9" s="183">
        <v>0.06</v>
      </c>
    </row>
    <row r="10" spans="1:13" ht="36" x14ac:dyDescent="0.2">
      <c r="A10" s="302" t="s">
        <v>167</v>
      </c>
      <c r="B10" s="180" t="s">
        <v>168</v>
      </c>
      <c r="C10" s="180">
        <v>17</v>
      </c>
      <c r="D10" s="180" t="s">
        <v>169</v>
      </c>
      <c r="E10" s="180" t="s">
        <v>170</v>
      </c>
      <c r="F10" s="180" t="s">
        <v>170</v>
      </c>
      <c r="G10" s="180">
        <v>46</v>
      </c>
      <c r="H10" s="182" t="s">
        <v>171</v>
      </c>
      <c r="I10" s="315">
        <v>34.264499999999998</v>
      </c>
      <c r="J10" s="313">
        <v>-116.8613</v>
      </c>
      <c r="K10" s="191">
        <v>6004797</v>
      </c>
      <c r="L10" s="180">
        <v>5.9</v>
      </c>
      <c r="M10" s="184" t="s">
        <v>172</v>
      </c>
    </row>
    <row r="11" spans="1:13" ht="24" x14ac:dyDescent="0.2">
      <c r="A11" s="349" t="s">
        <v>173</v>
      </c>
      <c r="B11" s="180" t="s">
        <v>174</v>
      </c>
      <c r="C11" s="180">
        <v>8</v>
      </c>
      <c r="D11" s="180" t="s">
        <v>175</v>
      </c>
      <c r="E11" s="181">
        <v>4.2</v>
      </c>
      <c r="F11" s="181">
        <v>16</v>
      </c>
      <c r="G11" s="181" t="s">
        <v>176</v>
      </c>
      <c r="H11" s="182" t="s">
        <v>177</v>
      </c>
      <c r="I11" s="182">
        <v>37.9</v>
      </c>
      <c r="J11" s="313">
        <v>-122.73569999999999</v>
      </c>
      <c r="K11" s="191">
        <v>6001066</v>
      </c>
      <c r="L11" s="180">
        <v>3.8</v>
      </c>
      <c r="M11" s="184">
        <f>-36% / 47%</f>
        <v>-0.76595744680851063</v>
      </c>
    </row>
    <row r="12" spans="1:13" ht="24" x14ac:dyDescent="0.2">
      <c r="A12" s="349"/>
      <c r="B12" s="180" t="s">
        <v>178</v>
      </c>
      <c r="C12" s="180">
        <v>9</v>
      </c>
      <c r="D12" s="180" t="s">
        <v>175</v>
      </c>
      <c r="E12" s="181">
        <v>4.2</v>
      </c>
      <c r="F12" s="181">
        <v>12</v>
      </c>
      <c r="G12" s="181">
        <v>35</v>
      </c>
      <c r="H12" s="182">
        <v>1.5</v>
      </c>
      <c r="I12" s="182">
        <v>38.1</v>
      </c>
      <c r="J12" s="313">
        <v>-121.64700000000001</v>
      </c>
      <c r="K12" s="191">
        <v>6001954</v>
      </c>
      <c r="L12" s="180">
        <v>4.3</v>
      </c>
      <c r="M12" s="183">
        <v>1.89</v>
      </c>
    </row>
    <row r="13" spans="1:13" ht="24" x14ac:dyDescent="0.2">
      <c r="A13" s="349"/>
      <c r="B13" s="180" t="s">
        <v>179</v>
      </c>
      <c r="C13" s="180">
        <v>10</v>
      </c>
      <c r="D13" s="180" t="s">
        <v>180</v>
      </c>
      <c r="E13" s="181">
        <v>3.7</v>
      </c>
      <c r="F13" s="181">
        <v>18</v>
      </c>
      <c r="G13" s="181">
        <v>52</v>
      </c>
      <c r="H13" s="182">
        <v>1.9</v>
      </c>
      <c r="I13" s="182">
        <v>38.6</v>
      </c>
      <c r="J13" s="313">
        <v>-121.85980000000001</v>
      </c>
      <c r="K13" s="191">
        <v>6001958</v>
      </c>
      <c r="L13" s="180">
        <v>4.8</v>
      </c>
      <c r="M13" s="183">
        <v>1.54</v>
      </c>
    </row>
    <row r="14" spans="1:13" ht="24" x14ac:dyDescent="0.2">
      <c r="A14" s="349" t="s">
        <v>181</v>
      </c>
      <c r="B14" s="180" t="s">
        <v>182</v>
      </c>
      <c r="C14" s="180">
        <v>11</v>
      </c>
      <c r="D14" s="180" t="s">
        <v>183</v>
      </c>
      <c r="E14" s="181">
        <v>5.4</v>
      </c>
      <c r="F14" s="181">
        <v>17</v>
      </c>
      <c r="G14" s="181">
        <v>74</v>
      </c>
      <c r="H14" s="182">
        <v>4</v>
      </c>
      <c r="I14" s="182">
        <v>36.948999999999998</v>
      </c>
      <c r="J14" s="313">
        <v>-122.065</v>
      </c>
      <c r="K14" s="191">
        <v>6001278</v>
      </c>
      <c r="L14" s="180">
        <v>3.5</v>
      </c>
      <c r="M14" s="183">
        <v>-0.13</v>
      </c>
    </row>
    <row r="15" spans="1:13" ht="24" x14ac:dyDescent="0.2">
      <c r="A15" s="349"/>
      <c r="B15" s="180" t="s">
        <v>184</v>
      </c>
      <c r="C15" s="180">
        <v>4</v>
      </c>
      <c r="D15" s="180" t="s">
        <v>183</v>
      </c>
      <c r="E15" s="181">
        <v>12.6</v>
      </c>
      <c r="F15" s="181">
        <v>26</v>
      </c>
      <c r="G15" s="181">
        <v>35</v>
      </c>
      <c r="H15" s="182">
        <v>4.4000000000000004</v>
      </c>
      <c r="I15" s="317" t="s">
        <v>296</v>
      </c>
      <c r="J15" s="313">
        <v>-122.04833000000001</v>
      </c>
      <c r="K15" s="191">
        <v>6001504</v>
      </c>
      <c r="L15" s="180">
        <v>3.6</v>
      </c>
      <c r="M15" s="183">
        <v>-0.17</v>
      </c>
    </row>
    <row r="16" spans="1:13" ht="14.25" customHeight="1" x14ac:dyDescent="0.2">
      <c r="A16" s="342" t="s">
        <v>185</v>
      </c>
      <c r="B16" s="180" t="s">
        <v>186</v>
      </c>
      <c r="C16" s="180">
        <v>12</v>
      </c>
      <c r="D16" s="345" t="s">
        <v>187</v>
      </c>
      <c r="E16" s="181">
        <v>7.4</v>
      </c>
      <c r="F16" s="181">
        <v>14</v>
      </c>
      <c r="G16" s="181">
        <v>58</v>
      </c>
      <c r="H16" s="182">
        <v>4.3</v>
      </c>
      <c r="I16" s="315">
        <v>38</v>
      </c>
      <c r="J16" s="313">
        <v>-122.06910000000001</v>
      </c>
      <c r="K16" s="191">
        <v>6001621</v>
      </c>
      <c r="L16" s="180">
        <v>4.4000000000000004</v>
      </c>
      <c r="M16" s="183">
        <v>0.03</v>
      </c>
    </row>
    <row r="17" spans="1:13" ht="24" x14ac:dyDescent="0.2">
      <c r="A17" s="343"/>
      <c r="B17" s="180" t="s">
        <v>188</v>
      </c>
      <c r="C17" s="180">
        <v>13</v>
      </c>
      <c r="D17" s="346"/>
      <c r="E17" s="181">
        <v>6.6</v>
      </c>
      <c r="F17" s="181">
        <v>16</v>
      </c>
      <c r="G17" s="181">
        <v>68</v>
      </c>
      <c r="H17" s="182">
        <v>4.5</v>
      </c>
      <c r="I17" s="182">
        <v>37.831000000000003</v>
      </c>
      <c r="J17" s="313">
        <v>-122.37350000000001</v>
      </c>
      <c r="K17" s="191">
        <v>6001398</v>
      </c>
      <c r="L17" s="180">
        <v>3.4</v>
      </c>
      <c r="M17" s="183">
        <v>-0.25</v>
      </c>
    </row>
    <row r="18" spans="1:13" ht="24.75" thickBot="1" x14ac:dyDescent="0.25">
      <c r="A18" s="344"/>
      <c r="B18" s="318" t="s">
        <v>297</v>
      </c>
      <c r="C18" s="318">
        <v>4</v>
      </c>
      <c r="D18" s="347"/>
      <c r="E18" s="319">
        <v>9.6999999999999993</v>
      </c>
      <c r="F18" s="319">
        <v>29</v>
      </c>
      <c r="G18" s="319">
        <v>36</v>
      </c>
      <c r="H18" s="320">
        <v>3.5</v>
      </c>
      <c r="I18" s="320">
        <v>37.427</v>
      </c>
      <c r="J18" s="321">
        <v>-122.05500000000001</v>
      </c>
      <c r="K18" s="322">
        <v>6001504</v>
      </c>
      <c r="L18" s="318">
        <v>3.6</v>
      </c>
      <c r="M18" s="323">
        <v>0.04</v>
      </c>
    </row>
  </sheetData>
  <mergeCells count="6">
    <mergeCell ref="A16:A18"/>
    <mergeCell ref="D16:D18"/>
    <mergeCell ref="A1:M1"/>
    <mergeCell ref="A3:A8"/>
    <mergeCell ref="A11:A13"/>
    <mergeCell ref="A14:A15"/>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pane ySplit="1" topLeftCell="A2" activePane="bottomLeft" state="frozen"/>
      <selection pane="bottomLeft"/>
    </sheetView>
  </sheetViews>
  <sheetFormatPr defaultRowHeight="15" x14ac:dyDescent="0.25"/>
  <cols>
    <col min="1" max="1" width="100.7109375" style="220" customWidth="1"/>
  </cols>
  <sheetData>
    <row r="1" spans="1:3" ht="39.950000000000003" customHeight="1" x14ac:dyDescent="0.25">
      <c r="A1" s="218" t="s">
        <v>287</v>
      </c>
    </row>
    <row r="2" spans="1:3" ht="44.25" customHeight="1" x14ac:dyDescent="0.25">
      <c r="A2" s="219" t="s">
        <v>300</v>
      </c>
    </row>
    <row r="3" spans="1:3" ht="45" customHeight="1" x14ac:dyDescent="0.25">
      <c r="A3" s="219" t="s">
        <v>299</v>
      </c>
    </row>
    <row r="4" spans="1:3" ht="300.75" customHeight="1" x14ac:dyDescent="0.25">
      <c r="A4" s="219" t="s">
        <v>303</v>
      </c>
      <c r="C4" s="324"/>
    </row>
    <row r="5" spans="1:3" ht="142.5" customHeight="1" x14ac:dyDescent="0.25">
      <c r="A5" s="219" t="s">
        <v>301</v>
      </c>
    </row>
    <row r="6" spans="1:3" ht="100.5" customHeight="1" x14ac:dyDescent="0.25">
      <c r="A6" s="219" t="s">
        <v>189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workbookViewId="0">
      <selection sqref="A1:K1"/>
    </sheetView>
  </sheetViews>
  <sheetFormatPr defaultRowHeight="12.75" x14ac:dyDescent="0.2"/>
  <cols>
    <col min="1" max="1" width="16.42578125" style="166" customWidth="1"/>
    <col min="2" max="2" width="14" style="166" customWidth="1"/>
    <col min="3" max="3" width="9.140625" style="166"/>
    <col min="4" max="4" width="10.85546875" style="166" customWidth="1"/>
    <col min="5" max="5" width="7" style="166" customWidth="1"/>
    <col min="6" max="6" width="8.5703125" style="166" customWidth="1"/>
    <col min="7" max="7" width="9.140625" style="166"/>
    <col min="8" max="8" width="10.28515625" style="166" customWidth="1"/>
    <col min="9" max="9" width="9.140625" style="166"/>
    <col min="10" max="10" width="10.5703125" style="166" customWidth="1"/>
    <col min="11" max="11" width="15.42578125" style="166" customWidth="1"/>
    <col min="12" max="16384" width="9.140625" style="166"/>
  </cols>
  <sheetData>
    <row r="1" spans="1:11" ht="39.950000000000003" customHeight="1" thickBot="1" x14ac:dyDescent="0.25">
      <c r="A1" s="341" t="s">
        <v>288</v>
      </c>
      <c r="B1" s="341"/>
      <c r="C1" s="341"/>
      <c r="D1" s="341"/>
      <c r="E1" s="341"/>
      <c r="F1" s="341"/>
      <c r="G1" s="341"/>
      <c r="H1" s="341"/>
      <c r="I1" s="341"/>
      <c r="J1" s="341"/>
      <c r="K1" s="341"/>
    </row>
    <row r="2" spans="1:11" ht="70.5" customHeight="1" thickBot="1" x14ac:dyDescent="0.25">
      <c r="A2" s="304" t="s">
        <v>190</v>
      </c>
      <c r="B2" s="305" t="s">
        <v>191</v>
      </c>
      <c r="C2" s="305" t="s">
        <v>204</v>
      </c>
      <c r="D2" s="305" t="s">
        <v>146</v>
      </c>
      <c r="E2" s="360" t="s">
        <v>304</v>
      </c>
      <c r="F2" s="360"/>
      <c r="G2" s="305" t="s">
        <v>147</v>
      </c>
      <c r="H2" s="306" t="s">
        <v>148</v>
      </c>
      <c r="I2" s="304" t="s">
        <v>149</v>
      </c>
      <c r="J2" s="305" t="s">
        <v>291</v>
      </c>
      <c r="K2" s="307" t="s">
        <v>150</v>
      </c>
    </row>
    <row r="3" spans="1:11" ht="24.95" customHeight="1" x14ac:dyDescent="0.2">
      <c r="A3" s="356" t="s">
        <v>185</v>
      </c>
      <c r="B3" s="177" t="s">
        <v>186</v>
      </c>
      <c r="C3" s="177">
        <v>12</v>
      </c>
      <c r="D3" s="357" t="s">
        <v>192</v>
      </c>
      <c r="E3" s="357" t="s">
        <v>205</v>
      </c>
      <c r="F3" s="357"/>
      <c r="G3" s="178">
        <v>38</v>
      </c>
      <c r="H3" s="193">
        <v>-122.06910000000001</v>
      </c>
      <c r="I3" s="197">
        <v>6001621</v>
      </c>
      <c r="J3" s="177">
        <v>8.1</v>
      </c>
      <c r="K3" s="179">
        <v>-0.56999999999999995</v>
      </c>
    </row>
    <row r="4" spans="1:11" ht="24.95" customHeight="1" x14ac:dyDescent="0.2">
      <c r="A4" s="352"/>
      <c r="B4" s="167" t="s">
        <v>188</v>
      </c>
      <c r="C4" s="167">
        <v>13</v>
      </c>
      <c r="D4" s="358"/>
      <c r="E4" s="358"/>
      <c r="F4" s="358"/>
      <c r="G4" s="168">
        <v>37.799999999999997</v>
      </c>
      <c r="H4" s="194">
        <v>-122.3656</v>
      </c>
      <c r="I4" s="198">
        <v>6001398</v>
      </c>
      <c r="J4" s="167">
        <v>5.0999999999999996</v>
      </c>
      <c r="K4" s="169">
        <v>-0.73</v>
      </c>
    </row>
    <row r="5" spans="1:11" ht="24.95" customHeight="1" x14ac:dyDescent="0.2">
      <c r="A5" s="352"/>
      <c r="B5" s="167" t="s">
        <v>193</v>
      </c>
      <c r="C5" s="167">
        <v>4</v>
      </c>
      <c r="D5" s="358"/>
      <c r="E5" s="358"/>
      <c r="F5" s="358"/>
      <c r="G5" s="168">
        <v>37.4</v>
      </c>
      <c r="H5" s="194">
        <v>-122.0416</v>
      </c>
      <c r="I5" s="198">
        <v>6001504</v>
      </c>
      <c r="J5" s="167">
        <v>11.8</v>
      </c>
      <c r="K5" s="169">
        <v>-0.38</v>
      </c>
    </row>
    <row r="6" spans="1:11" ht="20.25" customHeight="1" x14ac:dyDescent="0.2">
      <c r="A6" s="359" t="s">
        <v>207</v>
      </c>
      <c r="B6" s="167" t="s">
        <v>194</v>
      </c>
      <c r="C6" s="167">
        <v>15</v>
      </c>
      <c r="D6" s="361" t="s">
        <v>195</v>
      </c>
      <c r="E6" s="354" t="s">
        <v>196</v>
      </c>
      <c r="F6" s="355"/>
      <c r="G6" s="168">
        <v>33.848999999999997</v>
      </c>
      <c r="H6" s="194">
        <v>-118.175</v>
      </c>
      <c r="I6" s="198">
        <v>6003685</v>
      </c>
      <c r="J6" s="167">
        <v>37.200000000000003</v>
      </c>
      <c r="K6" s="170" t="s">
        <v>28</v>
      </c>
    </row>
    <row r="7" spans="1:11" ht="38.25" x14ac:dyDescent="0.2">
      <c r="A7" s="356"/>
      <c r="B7" s="167" t="s">
        <v>208</v>
      </c>
      <c r="C7" s="167">
        <v>16</v>
      </c>
      <c r="D7" s="357"/>
      <c r="E7" s="354" t="s">
        <v>197</v>
      </c>
      <c r="F7" s="355"/>
      <c r="G7" s="168">
        <v>33.935000000000002</v>
      </c>
      <c r="H7" s="194">
        <v>-118.38</v>
      </c>
      <c r="I7" s="198">
        <v>6003464</v>
      </c>
      <c r="J7" s="167">
        <v>9.6</v>
      </c>
      <c r="K7" s="169">
        <v>0.7</v>
      </c>
    </row>
    <row r="8" spans="1:11" ht="48.75" customHeight="1" x14ac:dyDescent="0.2">
      <c r="A8" s="303" t="s">
        <v>167</v>
      </c>
      <c r="B8" s="167" t="s">
        <v>168</v>
      </c>
      <c r="C8" s="167">
        <v>17</v>
      </c>
      <c r="D8" s="167" t="s">
        <v>169</v>
      </c>
      <c r="E8" s="351" t="s">
        <v>198</v>
      </c>
      <c r="F8" s="351"/>
      <c r="G8" s="168">
        <v>34.264499999999998</v>
      </c>
      <c r="H8" s="194">
        <v>-116.8613</v>
      </c>
      <c r="I8" s="198">
        <v>6004797</v>
      </c>
      <c r="J8" s="167">
        <v>8.9</v>
      </c>
      <c r="K8" s="169">
        <v>-0.25</v>
      </c>
    </row>
    <row r="9" spans="1:11" x14ac:dyDescent="0.2">
      <c r="A9" s="352" t="s">
        <v>173</v>
      </c>
      <c r="B9" s="171"/>
      <c r="C9" s="172"/>
      <c r="D9" s="171"/>
      <c r="E9" s="167" t="s">
        <v>199</v>
      </c>
      <c r="F9" s="167" t="s">
        <v>200</v>
      </c>
      <c r="G9" s="171"/>
      <c r="H9" s="195"/>
      <c r="I9" s="199"/>
      <c r="J9" s="171"/>
      <c r="K9" s="173"/>
    </row>
    <row r="10" spans="1:11" ht="38.25" x14ac:dyDescent="0.2">
      <c r="A10" s="352"/>
      <c r="B10" s="167" t="s">
        <v>201</v>
      </c>
      <c r="C10" s="167">
        <v>14</v>
      </c>
      <c r="D10" s="167" t="s">
        <v>202</v>
      </c>
      <c r="E10" s="168">
        <v>0.4</v>
      </c>
      <c r="F10" s="168">
        <v>0.11</v>
      </c>
      <c r="G10" s="168">
        <v>36.804400000000001</v>
      </c>
      <c r="H10" s="194">
        <v>-121.78700000000001</v>
      </c>
      <c r="I10" s="198">
        <v>6001498</v>
      </c>
      <c r="J10" s="168">
        <v>5</v>
      </c>
      <c r="K10" s="169">
        <v>8.8000000000000007</v>
      </c>
    </row>
    <row r="11" spans="1:11" ht="39" thickBot="1" x14ac:dyDescent="0.25">
      <c r="A11" s="353"/>
      <c r="B11" s="174" t="s">
        <v>206</v>
      </c>
      <c r="C11" s="174">
        <v>10</v>
      </c>
      <c r="D11" s="174" t="s">
        <v>203</v>
      </c>
      <c r="E11" s="175">
        <v>1.1000000000000001</v>
      </c>
      <c r="F11" s="175">
        <v>3.4</v>
      </c>
      <c r="G11" s="175">
        <v>38.6</v>
      </c>
      <c r="H11" s="196">
        <v>-121.86</v>
      </c>
      <c r="I11" s="200">
        <v>6001958</v>
      </c>
      <c r="J11" s="175">
        <v>9.1999999999999993</v>
      </c>
      <c r="K11" s="176">
        <v>1.04</v>
      </c>
    </row>
    <row r="12" spans="1:11" ht="24.75" customHeight="1" x14ac:dyDescent="0.2">
      <c r="A12" s="362" t="s">
        <v>298</v>
      </c>
      <c r="B12" s="363"/>
      <c r="C12" s="363"/>
      <c r="D12" s="363"/>
      <c r="E12" s="363"/>
      <c r="F12" s="363"/>
      <c r="G12" s="363"/>
      <c r="H12" s="363"/>
      <c r="I12" s="363"/>
      <c r="J12" s="363"/>
      <c r="K12" s="363"/>
    </row>
    <row r="13" spans="1:11" ht="63.75" customHeight="1" x14ac:dyDescent="0.2">
      <c r="A13" s="350" t="s">
        <v>209</v>
      </c>
      <c r="B13" s="350"/>
      <c r="C13" s="350"/>
      <c r="D13" s="350"/>
      <c r="E13" s="350"/>
      <c r="F13" s="350"/>
      <c r="G13" s="350"/>
      <c r="H13" s="350"/>
      <c r="I13" s="350"/>
      <c r="J13" s="350"/>
      <c r="K13" s="350"/>
    </row>
  </sheetData>
  <mergeCells count="13">
    <mergeCell ref="A1:K1"/>
    <mergeCell ref="A13:K13"/>
    <mergeCell ref="E8:F8"/>
    <mergeCell ref="A9:A11"/>
    <mergeCell ref="E6:F6"/>
    <mergeCell ref="A3:A5"/>
    <mergeCell ref="D3:D5"/>
    <mergeCell ref="A6:A7"/>
    <mergeCell ref="E2:F2"/>
    <mergeCell ref="E3:F5"/>
    <mergeCell ref="D6:D7"/>
    <mergeCell ref="E7:F7"/>
    <mergeCell ref="A12:K12"/>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D.1 Statewide Hg Em sector yrs</vt:lpstr>
      <vt:lpstr>D.1 Footnotes</vt:lpstr>
      <vt:lpstr>D.2 Emissions by county</vt:lpstr>
      <vt:lpstr>D.3 Wet dep monitoring v REMSAD</vt:lpstr>
      <vt:lpstr>D.3 Footnotes</vt:lpstr>
      <vt:lpstr>D.4 Dry dep monitoring v REMSAD</vt:lpstr>
      <vt:lpstr>'D.1 Statewide Hg Em sector yrs'!Print_Titles</vt:lpstr>
      <vt:lpstr>'D.2 Emissions by county'!Print_Titles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2017-03-03T21:46:56Z</dcterms:modified>
</cp:coreProperties>
</file>