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tabRatio="894"/>
  </bookViews>
  <sheets>
    <sheet name="G.1 NPDES Facilities 303d" sheetId="4" r:id="rId1"/>
    <sheet name="G.1 Footnotes" sheetId="13" r:id="rId2"/>
    <sheet name="G.2 Facility Q to Res Vol" sheetId="7" r:id="rId3"/>
    <sheet name="G.2 Footnotes" sheetId="12" r:id="rId4"/>
  </sheets>
  <externalReferences>
    <externalReference r:id="rId5"/>
    <externalReference r:id="rId6"/>
    <externalReference r:id="rId7"/>
  </externalReferences>
  <definedNames>
    <definedName name="__A65700">'[1]Report Flow Charts'!$A$65500</definedName>
    <definedName name="__A66000">'[1]Report Flow Charts'!$A$65000</definedName>
    <definedName name="__A70000">'[1]Report Flow Charts'!$A$64000</definedName>
    <definedName name="__A80000">'[1]Report Flow Charts'!$A$40000</definedName>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0" hidden="1">'G.1 NPDES Facilities 303d'!$A$3:$CC$52</definedName>
    <definedName name="_xlnm._FilterDatabase" localSheetId="2" hidden="1">'G.2 Facility Q to Res Vol'!$A$3:$AC$28</definedName>
    <definedName name="BAF_data">[2]BAF_data!$A$1:$R$1280</definedName>
    <definedName name="_xlnm.Database">'G.1 NPDES Facilities 303d'!$A$3:$L$50</definedName>
    <definedName name="_xlnm.Print_Area" localSheetId="0">'G.1 NPDES Facilities 303d'!$A$1:$CC$52</definedName>
    <definedName name="_xlnm.Print_Area" localSheetId="2">'G.2 Facility Q to Res Vol'!$A$1:$W$28</definedName>
    <definedName name="_xlnm.Print_Titles" localSheetId="0">'G.1 NPDES Facilities 303d'!$A:$D,'G.1 NPDES Facilities 303d'!$1:$3</definedName>
    <definedName name="_xlnm.Print_Titles" localSheetId="2">'G.2 Facility Q to Res Vol'!$A:$A,'G.2 Facility Q to Res Vol'!$1:$3</definedName>
    <definedName name="SpringDB">'[3]DB-Sp'!$A$1:$I$1500</definedName>
  </definedNames>
  <calcPr calcId="145621"/>
</workbook>
</file>

<file path=xl/calcChain.xml><?xml version="1.0" encoding="utf-8"?>
<calcChain xmlns="http://schemas.openxmlformats.org/spreadsheetml/2006/main">
  <c r="BX27" i="4" l="1"/>
  <c r="E20" i="7" l="1"/>
  <c r="CA8" i="4" l="1"/>
  <c r="CC8" i="4"/>
  <c r="BU40" i="4" l="1"/>
  <c r="D12" i="7" l="1"/>
  <c r="C15" i="7"/>
  <c r="C10" i="7" l="1"/>
  <c r="T14" i="7" l="1"/>
  <c r="F14" i="7" s="1"/>
  <c r="S14" i="7"/>
  <c r="E14" i="7" s="1"/>
  <c r="R14" i="7"/>
  <c r="L14" i="7"/>
  <c r="K14" i="7" s="1"/>
  <c r="D6" i="7"/>
  <c r="C6" i="7"/>
  <c r="T6" i="7"/>
  <c r="F6" i="7" s="1"/>
  <c r="S6" i="7"/>
  <c r="E6" i="7" s="1"/>
  <c r="R6" i="7"/>
  <c r="D22" i="7"/>
  <c r="C22" i="7"/>
  <c r="T22" i="7"/>
  <c r="S22" i="7"/>
  <c r="R22" i="7"/>
  <c r="D9" i="7"/>
  <c r="C9" i="7"/>
  <c r="T9" i="7"/>
  <c r="S9" i="7"/>
  <c r="R9" i="7"/>
  <c r="D7" i="7"/>
  <c r="C7" i="7"/>
  <c r="T7" i="7"/>
  <c r="S7" i="7"/>
  <c r="R7" i="7"/>
  <c r="T5" i="7"/>
  <c r="S5" i="7"/>
  <c r="R5" i="7"/>
  <c r="C17" i="7"/>
  <c r="T17" i="7"/>
  <c r="S17" i="7"/>
  <c r="E17" i="7" s="1"/>
  <c r="R17" i="7"/>
  <c r="T27" i="7"/>
  <c r="S27" i="7"/>
  <c r="R27" i="7"/>
  <c r="D11" i="7"/>
  <c r="C11" i="7"/>
  <c r="T11" i="7"/>
  <c r="S11" i="7"/>
  <c r="R11" i="7"/>
  <c r="D23" i="7"/>
  <c r="C23" i="7"/>
  <c r="T23" i="7"/>
  <c r="F23" i="7" s="1"/>
  <c r="S23" i="7"/>
  <c r="R23" i="7"/>
  <c r="D21" i="7"/>
  <c r="C21" i="7"/>
  <c r="T21" i="7"/>
  <c r="F21" i="7" s="1"/>
  <c r="S21" i="7"/>
  <c r="E21" i="7" s="1"/>
  <c r="R21" i="7"/>
  <c r="D13" i="7"/>
  <c r="C13" i="7"/>
  <c r="T13" i="7"/>
  <c r="F13" i="7" s="1"/>
  <c r="S13" i="7"/>
  <c r="R13" i="7"/>
  <c r="D18" i="7"/>
  <c r="C18" i="7"/>
  <c r="T18" i="7"/>
  <c r="S18" i="7"/>
  <c r="R18" i="7"/>
  <c r="D26" i="7"/>
  <c r="C26" i="7"/>
  <c r="T26" i="7"/>
  <c r="S26" i="7"/>
  <c r="R26" i="7"/>
  <c r="D24" i="7"/>
  <c r="C24" i="7"/>
  <c r="T24" i="7"/>
  <c r="S24" i="7"/>
  <c r="R24" i="7"/>
  <c r="D25" i="7"/>
  <c r="C25" i="7"/>
  <c r="T25" i="7"/>
  <c r="S25" i="7"/>
  <c r="R25" i="7"/>
  <c r="D19" i="7"/>
  <c r="C19" i="7"/>
  <c r="T19" i="7"/>
  <c r="S19" i="7"/>
  <c r="R19" i="7"/>
  <c r="C12" i="7"/>
  <c r="T12" i="7"/>
  <c r="S12" i="7"/>
  <c r="R12" i="7"/>
  <c r="D16" i="7"/>
  <c r="C16" i="7"/>
  <c r="T16" i="7"/>
  <c r="S16" i="7"/>
  <c r="R16" i="7"/>
  <c r="T28" i="7"/>
  <c r="S28" i="7"/>
  <c r="R28" i="7"/>
  <c r="T15" i="7"/>
  <c r="S15" i="7"/>
  <c r="R15" i="7"/>
  <c r="D8" i="7"/>
  <c r="C8" i="7"/>
  <c r="T8" i="7"/>
  <c r="S8" i="7"/>
  <c r="R8" i="7"/>
  <c r="D20" i="7"/>
  <c r="C20" i="7"/>
  <c r="T20" i="7"/>
  <c r="F20" i="7" s="1"/>
  <c r="S20" i="7"/>
  <c r="R20" i="7"/>
  <c r="T4" i="7"/>
  <c r="F4" i="7" s="1"/>
  <c r="S4" i="7"/>
  <c r="R4" i="7"/>
  <c r="D10" i="7"/>
  <c r="T10" i="7"/>
  <c r="F10" i="7" s="1"/>
  <c r="S10" i="7"/>
  <c r="R10" i="7"/>
  <c r="BK33" i="4"/>
  <c r="CC33" i="4"/>
  <c r="CA33" i="4"/>
  <c r="BU33" i="4"/>
  <c r="BK8" i="4"/>
  <c r="BU8" i="4"/>
  <c r="CC37" i="4"/>
  <c r="CA37" i="4"/>
  <c r="BU37" i="4"/>
  <c r="BQ37" i="4"/>
  <c r="BK37" i="4" s="1"/>
  <c r="CC21" i="4"/>
  <c r="CA21" i="4"/>
  <c r="BU21" i="4"/>
  <c r="BQ21" i="4"/>
  <c r="BK21" i="4" s="1"/>
  <c r="CC51" i="4"/>
  <c r="CA51" i="4"/>
  <c r="BU51" i="4"/>
  <c r="BQ51" i="4"/>
  <c r="BK51" i="4" s="1"/>
  <c r="BK46" i="4"/>
  <c r="CC46" i="4"/>
  <c r="BX46" i="4"/>
  <c r="CA46" i="4" s="1"/>
  <c r="CC32" i="4"/>
  <c r="CA32" i="4"/>
  <c r="BU32" i="4"/>
  <c r="BQ32" i="4"/>
  <c r="BK32" i="4" s="1"/>
  <c r="BK28" i="4"/>
  <c r="CC28" i="4"/>
  <c r="BX28" i="4"/>
  <c r="BU28" i="4" s="1"/>
  <c r="BK30" i="4"/>
  <c r="CC30" i="4"/>
  <c r="CA30" i="4"/>
  <c r="BU30" i="4"/>
  <c r="BK34" i="4"/>
  <c r="CC34" i="4"/>
  <c r="BX34" i="4"/>
  <c r="CA34" i="4" s="1"/>
  <c r="CC5" i="4"/>
  <c r="CA5" i="4"/>
  <c r="BU5" i="4"/>
  <c r="BQ5" i="4"/>
  <c r="BK5" i="4" s="1"/>
  <c r="BK50" i="4"/>
  <c r="CC50" i="4"/>
  <c r="CA50" i="4"/>
  <c r="BU50" i="4"/>
  <c r="CC44" i="4"/>
  <c r="CA44" i="4"/>
  <c r="BU44" i="4"/>
  <c r="BQ44" i="4"/>
  <c r="BK44" i="4" s="1"/>
  <c r="CC36" i="4"/>
  <c r="CA36" i="4"/>
  <c r="BU36" i="4"/>
  <c r="BQ36" i="4"/>
  <c r="BK36" i="4" s="1"/>
  <c r="CC31" i="4"/>
  <c r="CA31" i="4"/>
  <c r="BU31" i="4"/>
  <c r="BQ31" i="4"/>
  <c r="BK31" i="4" s="1"/>
  <c r="BK15" i="4"/>
  <c r="CC15" i="4"/>
  <c r="BX15" i="4"/>
  <c r="CA15" i="4" s="1"/>
  <c r="CC6" i="4"/>
  <c r="CA6" i="4"/>
  <c r="BU6" i="4"/>
  <c r="BQ6" i="4"/>
  <c r="BK6" i="4" s="1"/>
  <c r="BK19" i="4"/>
  <c r="CC19" i="4"/>
  <c r="BW19" i="4"/>
  <c r="BV19" i="4"/>
  <c r="BX19" i="4"/>
  <c r="CA19" i="4" s="1"/>
  <c r="CC52" i="4"/>
  <c r="CA52" i="4"/>
  <c r="BU52" i="4"/>
  <c r="BQ52" i="4"/>
  <c r="BK52" i="4" s="1"/>
  <c r="CC49" i="4"/>
  <c r="CA49" i="4"/>
  <c r="BU49" i="4"/>
  <c r="BQ49" i="4"/>
  <c r="BK49" i="4" s="1"/>
  <c r="CC40" i="4"/>
  <c r="CA40" i="4"/>
  <c r="BQ40" i="4"/>
  <c r="BK40" i="4" s="1"/>
  <c r="CC20" i="4"/>
  <c r="CA20" i="4"/>
  <c r="BU20" i="4"/>
  <c r="BQ20" i="4"/>
  <c r="BK20" i="4" s="1"/>
  <c r="CC16" i="4"/>
  <c r="CA16" i="4"/>
  <c r="BW16" i="4"/>
  <c r="BV16" i="4"/>
  <c r="BU16" i="4" s="1"/>
  <c r="BQ16" i="4"/>
  <c r="BK16" i="4" s="1"/>
  <c r="BK13" i="4"/>
  <c r="CC13" i="4"/>
  <c r="BX13" i="4"/>
  <c r="CA13" i="4" s="1"/>
  <c r="BK45" i="4"/>
  <c r="CC45" i="4"/>
  <c r="BW45" i="4"/>
  <c r="BV45" i="4"/>
  <c r="BX45" i="4"/>
  <c r="CA45" i="4" s="1"/>
  <c r="BK27" i="4"/>
  <c r="CC27" i="4"/>
  <c r="CA27" i="4"/>
  <c r="BK48" i="4"/>
  <c r="CC48" i="4"/>
  <c r="BX48" i="4"/>
  <c r="CA48" i="4" s="1"/>
  <c r="CC23" i="4"/>
  <c r="CA23" i="4"/>
  <c r="BU23" i="4"/>
  <c r="BQ23" i="4"/>
  <c r="BK23" i="4" s="1"/>
  <c r="CC26" i="4"/>
  <c r="CA26" i="4"/>
  <c r="BU26" i="4"/>
  <c r="BQ26" i="4"/>
  <c r="BK26" i="4" s="1"/>
  <c r="BK12" i="4"/>
  <c r="CC12" i="4"/>
  <c r="BX12" i="4"/>
  <c r="BU12" i="4" s="1"/>
  <c r="BK14" i="4"/>
  <c r="CC14" i="4"/>
  <c r="BX14" i="4"/>
  <c r="BU14" i="4" s="1"/>
  <c r="CC29" i="4"/>
  <c r="CA29" i="4"/>
  <c r="BU29" i="4"/>
  <c r="BQ29" i="4"/>
  <c r="BK29" i="4" s="1"/>
  <c r="BK18" i="4"/>
  <c r="CC18" i="4"/>
  <c r="BX18" i="4"/>
  <c r="BU18" i="4" s="1"/>
  <c r="CC11" i="4"/>
  <c r="CA11" i="4"/>
  <c r="BU11" i="4"/>
  <c r="BQ11" i="4"/>
  <c r="BK11" i="4" s="1"/>
  <c r="CC47" i="4"/>
  <c r="CA47" i="4"/>
  <c r="BU47" i="4"/>
  <c r="BQ47" i="4"/>
  <c r="BK47" i="4" s="1"/>
  <c r="AB47" i="4"/>
  <c r="CC17" i="4"/>
  <c r="CA17" i="4"/>
  <c r="BU17" i="4"/>
  <c r="BQ17" i="4"/>
  <c r="BK17" i="4" s="1"/>
  <c r="CC22" i="4"/>
  <c r="CA22" i="4"/>
  <c r="BU22" i="4"/>
  <c r="BQ22" i="4"/>
  <c r="BK22" i="4" s="1"/>
  <c r="CC38" i="4"/>
  <c r="CA38" i="4"/>
  <c r="BU38" i="4"/>
  <c r="BQ38" i="4"/>
  <c r="BK38" i="4" s="1"/>
  <c r="CC39" i="4"/>
  <c r="CA39" i="4"/>
  <c r="BU39" i="4"/>
  <c r="BQ39" i="4"/>
  <c r="BK39" i="4" s="1"/>
  <c r="CC43" i="4"/>
  <c r="CA43" i="4"/>
  <c r="BU43" i="4"/>
  <c r="BQ43" i="4"/>
  <c r="BK43" i="4" s="1"/>
  <c r="Y43" i="4"/>
  <c r="BQ25" i="4"/>
  <c r="BK25" i="4" s="1"/>
  <c r="BY25" i="4"/>
  <c r="AB25" i="4"/>
  <c r="Y25" i="4"/>
  <c r="CC10" i="4"/>
  <c r="CA10" i="4"/>
  <c r="BU10" i="4"/>
  <c r="BQ10" i="4"/>
  <c r="BK10" i="4" s="1"/>
  <c r="CC9" i="4"/>
  <c r="CA9" i="4"/>
  <c r="BU9" i="4"/>
  <c r="BQ9" i="4"/>
  <c r="BK9" i="4" s="1"/>
  <c r="CC42" i="4"/>
  <c r="CA42" i="4"/>
  <c r="BU42" i="4"/>
  <c r="BQ42" i="4"/>
  <c r="BK42" i="4" s="1"/>
  <c r="CC35" i="4"/>
  <c r="CA35" i="4"/>
  <c r="BU35" i="4"/>
  <c r="BQ35" i="4"/>
  <c r="BK35" i="4" s="1"/>
  <c r="CC24" i="4"/>
  <c r="CA24" i="4"/>
  <c r="BU24" i="4"/>
  <c r="BQ24" i="4"/>
  <c r="BK24" i="4" s="1"/>
  <c r="CC4" i="4"/>
  <c r="CA4" i="4"/>
  <c r="BU4" i="4"/>
  <c r="BQ4" i="4"/>
  <c r="BK4" i="4" s="1"/>
  <c r="BQ7" i="4"/>
  <c r="CC41" i="4"/>
  <c r="CA41" i="4"/>
  <c r="BU41" i="4"/>
  <c r="BQ41" i="4"/>
  <c r="BK41" i="4" s="1"/>
  <c r="CC25" i="4" l="1"/>
  <c r="CA25" i="4"/>
  <c r="CA12" i="4"/>
  <c r="BU45" i="4"/>
  <c r="E28" i="7"/>
  <c r="BU25" i="4"/>
  <c r="CA14" i="4"/>
  <c r="BU19" i="4"/>
  <c r="CA28" i="4"/>
  <c r="BU46" i="4"/>
  <c r="BU15" i="4"/>
  <c r="CA18" i="4"/>
  <c r="BU48" i="4"/>
  <c r="BU27" i="4"/>
  <c r="BU34" i="4"/>
  <c r="F8" i="7"/>
  <c r="E12" i="7"/>
  <c r="F19" i="7"/>
  <c r="E26" i="7"/>
  <c r="F18" i="7"/>
  <c r="E7" i="7"/>
  <c r="F9" i="7"/>
  <c r="E24" i="7"/>
  <c r="E11" i="7"/>
  <c r="F7" i="7"/>
  <c r="E8" i="7"/>
  <c r="F16" i="7"/>
  <c r="E19" i="7"/>
  <c r="F25" i="7"/>
  <c r="E18" i="7"/>
  <c r="E27" i="7"/>
  <c r="F15" i="7"/>
  <c r="F28" i="7"/>
  <c r="F17" i="7"/>
  <c r="E15" i="7"/>
  <c r="D14" i="7"/>
  <c r="F12" i="7"/>
  <c r="F26" i="7"/>
  <c r="E22" i="7"/>
  <c r="E10" i="7"/>
  <c r="E16" i="7"/>
  <c r="E25" i="7"/>
  <c r="F24" i="7"/>
  <c r="E13" i="7"/>
  <c r="E9" i="7"/>
  <c r="F22" i="7"/>
  <c r="E4" i="7"/>
  <c r="F27" i="7"/>
  <c r="C14" i="7"/>
  <c r="E23" i="7"/>
  <c r="F11" i="7"/>
  <c r="BU13" i="4"/>
</calcChain>
</file>

<file path=xl/sharedStrings.xml><?xml version="1.0" encoding="utf-8"?>
<sst xmlns="http://schemas.openxmlformats.org/spreadsheetml/2006/main" count="1612" uniqueCount="665">
  <si>
    <t>Water Board Region</t>
  </si>
  <si>
    <t>Latitude</t>
  </si>
  <si>
    <t>Longitude</t>
  </si>
  <si>
    <t>County</t>
  </si>
  <si>
    <t>Primary Clarification</t>
  </si>
  <si>
    <t xml:space="preserve">Activated Sludge </t>
  </si>
  <si>
    <t>Pure Ox Act Sludge</t>
  </si>
  <si>
    <t>RBC's</t>
  </si>
  <si>
    <t>SBR's</t>
  </si>
  <si>
    <t>Fixed Film Reactors</t>
  </si>
  <si>
    <t xml:space="preserve">Trickling Filters </t>
  </si>
  <si>
    <t>Extended Aeration</t>
  </si>
  <si>
    <t>Settling Ponds</t>
  </si>
  <si>
    <t>Oxidation Ditch</t>
  </si>
  <si>
    <t>Oxidation Ponds</t>
  </si>
  <si>
    <t>Facultative Ponds</t>
  </si>
  <si>
    <t>Lemna/Overland Flow</t>
  </si>
  <si>
    <t>Sec Clarification</t>
  </si>
  <si>
    <t>Nitrify / Denitrify</t>
  </si>
  <si>
    <t>Dissolved Air Flotation</t>
  </si>
  <si>
    <t>Flocc/Coagulation</t>
  </si>
  <si>
    <t>Microfiltration</t>
  </si>
  <si>
    <t>Filtration</t>
  </si>
  <si>
    <t>Chlorination</t>
  </si>
  <si>
    <t>Chlor / Dechlor</t>
  </si>
  <si>
    <t>Ultraviolet Radiation</t>
  </si>
  <si>
    <t>Ozonation</t>
  </si>
  <si>
    <t>Granular Act. Carbon</t>
  </si>
  <si>
    <t>Air Stripping</t>
  </si>
  <si>
    <t>Reverse Osmosis</t>
  </si>
  <si>
    <t>CA0084212</t>
  </si>
  <si>
    <t>R5-2003-0039</t>
  </si>
  <si>
    <t>Lyondell Environmental Custodial Trust</t>
  </si>
  <si>
    <t>Bully Hill &amp; Rising Star Mines</t>
  </si>
  <si>
    <t>Shasta</t>
  </si>
  <si>
    <t>Minor</t>
  </si>
  <si>
    <t xml:space="preserve">Mine drainage </t>
  </si>
  <si>
    <t>X</t>
  </si>
  <si>
    <t>CTR [permit limit]</t>
  </si>
  <si>
    <t>Metal Mining Drainage</t>
  </si>
  <si>
    <t>Yes</t>
  </si>
  <si>
    <t>No</t>
  </si>
  <si>
    <t>x</t>
  </si>
  <si>
    <t>A. 0 to 5</t>
  </si>
  <si>
    <t>CA0038342</t>
  </si>
  <si>
    <t>R2-2009-0067</t>
  </si>
  <si>
    <t>East Bay Municipal Utility District</t>
  </si>
  <si>
    <t>Orinda Water Treatment Plant</t>
  </si>
  <si>
    <t>Contra Costa</t>
  </si>
  <si>
    <t>Drinking Water Water Treatment Plant</t>
  </si>
  <si>
    <t xml:space="preserve">Excess raw water, clarified backwash water, raw water during drought conditions </t>
  </si>
  <si>
    <t>N/A</t>
  </si>
  <si>
    <t>not available</t>
  </si>
  <si>
    <t>Flow based on CIWQS 2012 records</t>
  </si>
  <si>
    <t>95th% of pooled data (lognormal distribution) for "Other Facilities"; n=409</t>
  </si>
  <si>
    <t xml:space="preserve">Filter backwash every 8 to 96 hrs from each filter, 100k to 300k gal generated each time, effluent routed to settling basins for clarification and then discharged  </t>
  </si>
  <si>
    <t>CA0003981</t>
  </si>
  <si>
    <t>R5-2007-0145</t>
  </si>
  <si>
    <t>Sierra Pacific Industries</t>
  </si>
  <si>
    <t>SPI Burney Division</t>
  </si>
  <si>
    <t>Sawmill &amp; Cogen</t>
  </si>
  <si>
    <t>Stormwater</t>
  </si>
  <si>
    <t>C. 11 to 20</t>
  </si>
  <si>
    <t>CA0080357</t>
  </si>
  <si>
    <t>R5-2008-0090</t>
  </si>
  <si>
    <t>SPI Quincy Division</t>
  </si>
  <si>
    <t>Thermalito Afterbay</t>
  </si>
  <si>
    <t>Plumas</t>
  </si>
  <si>
    <t>Process water, stormwater</t>
  </si>
  <si>
    <t>E. 51 to 100</t>
  </si>
  <si>
    <t>Feather River, North Fork (below Lake Almanor)</t>
  </si>
  <si>
    <t>Poe 93-005 Dam and Cresta 93-006 Dam Reservoirs, and Rock Creek Reservoir (Rock Creek 93-007 Dam)</t>
  </si>
  <si>
    <t>CA0082490</t>
  </si>
  <si>
    <t>R5-2007-0061</t>
  </si>
  <si>
    <t>Burney Forest Products</t>
  </si>
  <si>
    <t>Burney Forest Power</t>
  </si>
  <si>
    <t>CA0084387</t>
  </si>
  <si>
    <t>R5-2008-0029</t>
  </si>
  <si>
    <t>Lazarus Mining &amp; USFS Tahoe NF</t>
  </si>
  <si>
    <t>Klondike, Dutch and Telegraph Mines</t>
  </si>
  <si>
    <t>Sierra</t>
  </si>
  <si>
    <t>Tunnel drainage water</t>
  </si>
  <si>
    <t>D. 21 to 50</t>
  </si>
  <si>
    <t>Yuba River, North Fork</t>
  </si>
  <si>
    <t>CA0055824</t>
  </si>
  <si>
    <t>City of Los Angeles Department of Water and Power</t>
  </si>
  <si>
    <t>Castaic Power Plant</t>
  </si>
  <si>
    <t>Castaic</t>
  </si>
  <si>
    <t>Los Angeles</t>
  </si>
  <si>
    <t>Major</t>
  </si>
  <si>
    <t>Power</t>
  </si>
  <si>
    <t>95th% of pooled data (lognormal distribution) for "Power Plant Wastewater", rounded to 1 sig fig; n=60</t>
  </si>
  <si>
    <t>Power Plant - Wastewater not mixed with noncontact cooling water</t>
  </si>
  <si>
    <t>R4-2013-0093</t>
  </si>
  <si>
    <t>Pyramid</t>
  </si>
  <si>
    <t>CA0081337</t>
  </si>
  <si>
    <t>R5-2005-0093</t>
  </si>
  <si>
    <t>Southern California Edison Company</t>
  </si>
  <si>
    <t>Balsam Meadows Hydroelectric Project Eastwood Powerhouse Facility</t>
  </si>
  <si>
    <t>Fresno</t>
  </si>
  <si>
    <t>[see comments]</t>
  </si>
  <si>
    <t>95th% of pooled data (lognormal distribution) for "Power Plant Wastewater", rounded to 1 sig fig; n=60 [1.4 ng/l = MEC per RPA analysis in R5-2005-0093]</t>
  </si>
  <si>
    <t>Shaver Lake, Big Creek No. 7 Reservoir and Kerckhoff Lake</t>
  </si>
  <si>
    <t>CA0084891</t>
  </si>
  <si>
    <t>R5-2010-0076</t>
  </si>
  <si>
    <t>Boeing Company</t>
  </si>
  <si>
    <t>Boeing Interim Groundwater Extraction and Treatment Systems</t>
  </si>
  <si>
    <t>Sacramento</t>
  </si>
  <si>
    <t>Groundwater Remediation</t>
  </si>
  <si>
    <t>Groundwater (Treated)</t>
  </si>
  <si>
    <t>95th% of pooled data (lognormal distribution) for "Groundwater Cleanup" facilities, n=25</t>
  </si>
  <si>
    <t>CA0083861</t>
  </si>
  <si>
    <t>R5-2011-0088</t>
  </si>
  <si>
    <t>Aerojet-General Corporation</t>
  </si>
  <si>
    <t>Interim Groundwater Extraction and Treatment Systems</t>
  </si>
  <si>
    <t>Facility was not discharging to Alder Creek u/s Lake Natoma during fish MeHg data collection period</t>
  </si>
  <si>
    <t>CA0079898</t>
  </si>
  <si>
    <t>R5-2009-0067</t>
  </si>
  <si>
    <t>City of Grass Valley</t>
  </si>
  <si>
    <t>Grass Valley WWTP</t>
  </si>
  <si>
    <t>Nevada</t>
  </si>
  <si>
    <t>Municipal WWTP</t>
  </si>
  <si>
    <t>Treated municipal wastewater</t>
  </si>
  <si>
    <t>Mun WWTP - Tertiary</t>
  </si>
  <si>
    <t>Tertiary</t>
  </si>
  <si>
    <t>Bear River, Upper (from Combie Lake to Camp Far West Reservoir)</t>
  </si>
  <si>
    <t>Tuolumne</t>
  </si>
  <si>
    <t>Mun WWTP - Sec. no filtration</t>
  </si>
  <si>
    <t>Secondary</t>
  </si>
  <si>
    <t>CA0078956</t>
  </si>
  <si>
    <t>R5-2008-0053</t>
  </si>
  <si>
    <t>City of Placerville</t>
  </si>
  <si>
    <t>Hangtown Creek WWTP</t>
  </si>
  <si>
    <t>El Dorado</t>
  </si>
  <si>
    <t>American River, South Fork (below Slab Creek Reservoir to Folsom Lake)</t>
  </si>
  <si>
    <t>CA0085171</t>
  </si>
  <si>
    <t>R5-2012-0050</t>
  </si>
  <si>
    <t>California Dept. of Parks and Recreation</t>
  </si>
  <si>
    <t>Empire Mine State Historic Park</t>
  </si>
  <si>
    <t>Mine Drainage</t>
  </si>
  <si>
    <t>n=7, ND=1/2 MDL, 1 ng/l = max calendar year average per available data, 3 ng/l = max observed</t>
  </si>
  <si>
    <t>CA0059188</t>
  </si>
  <si>
    <t>R4-2010-0089-A01</t>
  </si>
  <si>
    <t>California Department of Water Resources</t>
  </si>
  <si>
    <t>William E. Warne Power Plant</t>
  </si>
  <si>
    <t xml:space="preserve">Noncontact cooling water and drainage sump water </t>
  </si>
  <si>
    <t>CA0078981</t>
  </si>
  <si>
    <t>R5-2010-0032</t>
  </si>
  <si>
    <t>Quincy Community Services District</t>
  </si>
  <si>
    <t>Quincy WWTP</t>
  </si>
  <si>
    <t>1 Nov - 15 May &amp; 20:1 dilution</t>
  </si>
  <si>
    <t>Flow based on 2010 CIWQS records; estimated # of discharge days</t>
  </si>
  <si>
    <t>CA0081759</t>
  </si>
  <si>
    <t>R5-2008-0060</t>
  </si>
  <si>
    <t>USDI NPS Yosemite National Park</t>
  </si>
  <si>
    <t>El Portal WWTP</t>
  </si>
  <si>
    <t>Mariposa</t>
  </si>
  <si>
    <t>CA0078051</t>
  </si>
  <si>
    <t>R5-2012-0086</t>
  </si>
  <si>
    <t>City of Mt. Shasta</t>
  </si>
  <si>
    <t>Mt. Shasta WWTP</t>
  </si>
  <si>
    <t>Siskiyou</t>
  </si>
  <si>
    <t>95th% of pooled data (lognormal distribution) for "Mun WWTP - Sec. no filtration", rounded to 1 sig fig; n=698</t>
  </si>
  <si>
    <t>MEC in permit RPA</t>
  </si>
  <si>
    <t>CA0077747</t>
  </si>
  <si>
    <t>R5-2009-0078</t>
  </si>
  <si>
    <t>Chester Public Utility District</t>
  </si>
  <si>
    <t>CA0081612</t>
  </si>
  <si>
    <t>R5-2009-0031</t>
  </si>
  <si>
    <t>Nevada Count Sanitation District No. 1</t>
  </si>
  <si>
    <t>Lake of the Pines WWTP</t>
  </si>
  <si>
    <t>CA0079901</t>
  </si>
  <si>
    <t>R5-2012-0033</t>
  </si>
  <si>
    <t>City of Nevada City</t>
  </si>
  <si>
    <t>Nevada City WWTP</t>
  </si>
  <si>
    <t>0.38, 0.45, 0.47 in 2009, 2010, and 2011 respectively</t>
  </si>
  <si>
    <t>Deer Creek (from Deer Creek Reservoir to Lake Wildwood)</t>
  </si>
  <si>
    <t>CA0085201</t>
  </si>
  <si>
    <t>R5-2012-0088</t>
  </si>
  <si>
    <t>City of Angels</t>
  </si>
  <si>
    <t>Angels WWTP</t>
  </si>
  <si>
    <t>Calaveras</t>
  </si>
  <si>
    <t>CA0081621</t>
  </si>
  <si>
    <t>R5-2009-0034</t>
  </si>
  <si>
    <t>Donner Summit Public Utilities District</t>
  </si>
  <si>
    <t>Donner Summit PUD WWTP</t>
  </si>
  <si>
    <t>1 Oct to July 31</t>
  </si>
  <si>
    <t>Lake Spaulding</t>
  </si>
  <si>
    <t>CA0085146</t>
  </si>
  <si>
    <t>R5-2011-0053</t>
  </si>
  <si>
    <t>Bear Valley Water District</t>
  </si>
  <si>
    <t>Bear Valley WWTP</t>
  </si>
  <si>
    <t>Alpine</t>
  </si>
  <si>
    <t>McKays Point Diversion (CA Jurisdiction Dam; no lake appears on USGS topo)</t>
  </si>
  <si>
    <t>CA0077844</t>
  </si>
  <si>
    <t>R5-2009-0093</t>
  </si>
  <si>
    <t>City of Portola</t>
  </si>
  <si>
    <t>Portola WWTP</t>
  </si>
  <si>
    <t>1 Nov - 15 May</t>
  </si>
  <si>
    <t>Advanced secondary</t>
  </si>
  <si>
    <t>CA0078921</t>
  </si>
  <si>
    <t>R5-2006-010</t>
  </si>
  <si>
    <t>City of Alturas</t>
  </si>
  <si>
    <t>Alturas WWTP</t>
  </si>
  <si>
    <t>Modoc</t>
  </si>
  <si>
    <t>F. &gt; 100</t>
  </si>
  <si>
    <t>CA0079529</t>
  </si>
  <si>
    <t>R5-2013-0045</t>
  </si>
  <si>
    <t>City of Colfax</t>
  </si>
  <si>
    <t>Colfax WWTP</t>
  </si>
  <si>
    <t>Placer</t>
  </si>
  <si>
    <t>6 ng/l = max calendar year average (2012, n=6)</t>
  </si>
  <si>
    <t>American River, North Fork</t>
  </si>
  <si>
    <t>North Fork Lake (Lake Clementine)</t>
  </si>
  <si>
    <t>CA0083992</t>
  </si>
  <si>
    <t>R5-2008-0169</t>
  </si>
  <si>
    <t>U.S. Department of the Air Force</t>
  </si>
  <si>
    <t>Aircraft Control &amp; Warning Site Groundwater Treatment Facility</t>
  </si>
  <si>
    <t>Treated groundwater</t>
  </si>
  <si>
    <t xml:space="preserve">Groundwater extraction and air-stripping </t>
  </si>
  <si>
    <t>CA0085219</t>
  </si>
  <si>
    <t>R5-2012-0100</t>
  </si>
  <si>
    <t>AmeriPride Services, Inc.</t>
  </si>
  <si>
    <t>AmeriPride Services, Inc. Operable Unit 3</t>
  </si>
  <si>
    <t>Groundwater extraction and wellhead treatment for PCE</t>
  </si>
  <si>
    <t>B. 6 to 10</t>
  </si>
  <si>
    <t>CA0085294</t>
  </si>
  <si>
    <t>R5-2010-0052</t>
  </si>
  <si>
    <t>Shasta Gold Corporation, French Gulch (Nevada) Mining Corporation and USDI Bureau Of Land Management</t>
  </si>
  <si>
    <t>Washington Mine</t>
  </si>
  <si>
    <t>Treated Mine Drainage</t>
  </si>
  <si>
    <t>CA0079464</t>
  </si>
  <si>
    <t>R5-2009-0007</t>
  </si>
  <si>
    <t>San Andreas Sanitary District</t>
  </si>
  <si>
    <t>San Andreas WWTP</t>
  </si>
  <si>
    <t>1 Nov - 30 Apr</t>
  </si>
  <si>
    <t>CA0004391</t>
  </si>
  <si>
    <t>R5-2009-0015</t>
  </si>
  <si>
    <t>Collins Pine Company</t>
  </si>
  <si>
    <t>Chester Sawmill</t>
  </si>
  <si>
    <t>Treated process water</t>
  </si>
  <si>
    <t>Clarification and holding ponds</t>
  </si>
  <si>
    <t>CA0078441</t>
  </si>
  <si>
    <t>R5-2012-0085</t>
  </si>
  <si>
    <t>City of Dunsmuir</t>
  </si>
  <si>
    <t>Dunsmuir WWTP</t>
  </si>
  <si>
    <t>Siskiyou/Shasta</t>
  </si>
  <si>
    <t>Sept 16 through June 14</t>
  </si>
  <si>
    <t>CA0081809</t>
  </si>
  <si>
    <t>R5-2002-0043</t>
  </si>
  <si>
    <t>Original Sixteen to One Mine, Inc.</t>
  </si>
  <si>
    <t>Sixteen to One Mine</t>
  </si>
  <si>
    <t>Yuba River, Middle Fork</t>
  </si>
  <si>
    <t>Our (Hour) House Dam</t>
  </si>
  <si>
    <t>CA0082546</t>
  </si>
  <si>
    <t>R5-2013-0027</t>
  </si>
  <si>
    <t>California Dept. of Corrections and Rehabilitation</t>
  </si>
  <si>
    <t>Sierra Conservation Center Water Treatment Plant</t>
  </si>
  <si>
    <t>Filter backwash water and flocculation waste</t>
  </si>
  <si>
    <t>CA0084905</t>
  </si>
  <si>
    <t>R5-2008-0168</t>
  </si>
  <si>
    <t>Sliger Mine</t>
  </si>
  <si>
    <t>CA0085278</t>
  </si>
  <si>
    <t xml:space="preserve">R5-2008-0058 </t>
  </si>
  <si>
    <t>Calaveras County Water District and Cain-Papais Trust</t>
  </si>
  <si>
    <t>Forest Meadows WWTP</t>
  </si>
  <si>
    <t>CA0004009</t>
  </si>
  <si>
    <t>EPA Permit</t>
  </si>
  <si>
    <t>Picayune Rancheria of the Chukchansi Indian Community</t>
  </si>
  <si>
    <t>Chukchansi Gold Resort and Casino WWTP</t>
  </si>
  <si>
    <t>Madera</t>
  </si>
  <si>
    <t>Black Hawk Reservoir</t>
  </si>
  <si>
    <t>CA0082406</t>
  </si>
  <si>
    <t>R5-2011-0044</t>
  </si>
  <si>
    <t>Modoc Joint Unified School District</t>
  </si>
  <si>
    <t>Modoc High School Geothermal Project</t>
  </si>
  <si>
    <t>Geothermal (domestic/school heating system)</t>
  </si>
  <si>
    <t>Untreated waste geothermal fluid</t>
  </si>
  <si>
    <t>September through June</t>
  </si>
  <si>
    <t>No chemicals are added to the geothermal water; the permit mentions no treatment before discharge.</t>
  </si>
  <si>
    <t>CA0081795</t>
  </si>
  <si>
    <t>R5-2013-0092</t>
  </si>
  <si>
    <t>Wawona WWTP</t>
  </si>
  <si>
    <t>Dec 1 to May 31</t>
  </si>
  <si>
    <t>CA0081744</t>
  </si>
  <si>
    <t>R5-2012-0046</t>
  </si>
  <si>
    <t>Grizzly Lake Community Services District</t>
  </si>
  <si>
    <t>Delleker WWTP</t>
  </si>
  <si>
    <t>Nov 1 to April 30 &amp; Middle Fork Feather River flows &gt;40 cfs</t>
  </si>
  <si>
    <t>Permit does not state average flows</t>
  </si>
  <si>
    <t>n=2</t>
  </si>
  <si>
    <t>CA0081876</t>
  </si>
  <si>
    <t>R5-2002-0153</t>
  </si>
  <si>
    <t>Mining Remedial Recovery Company, Inc.</t>
  </si>
  <si>
    <t>Mammoth, Sutro, Keystone, Stowell Balaklala, Shasta King, and Early Bird Mines</t>
  </si>
  <si>
    <t>CA0085162</t>
  </si>
  <si>
    <t>R5-2011-0081</t>
  </si>
  <si>
    <t>Grizzly Ranch Community Services District</t>
  </si>
  <si>
    <t>Grizzly Ranch WWTP</t>
  </si>
  <si>
    <t>16 Nov - 24 Apr or 100:1 dilution</t>
  </si>
  <si>
    <t>Mun WWTP - Sec. with filtration</t>
  </si>
  <si>
    <t>CA0085286</t>
  </si>
  <si>
    <t>R5-2008-0104</t>
  </si>
  <si>
    <t>Soper Company</t>
  </si>
  <si>
    <t>Spanish Mine</t>
  </si>
  <si>
    <t>CA0079545</t>
  </si>
  <si>
    <t>R5-2012-0048</t>
  </si>
  <si>
    <t>Big Creek Powerhouse No. 1 Domestic WWTP</t>
  </si>
  <si>
    <t>Treated domestic wastewater</t>
  </si>
  <si>
    <t>Big Creek No. 5, 6 and 7 Reservoirs and Kerckhoff Lake</t>
  </si>
  <si>
    <t>CA0083241</t>
  </si>
  <si>
    <t>R5-2008-0111 / R5-2012-0004</t>
  </si>
  <si>
    <t>Cascade Shores WWTP</t>
  </si>
  <si>
    <t>CA0038857</t>
  </si>
  <si>
    <t>R2-2008-0102</t>
  </si>
  <si>
    <t>San Francisco Public Utilities Commission</t>
  </si>
  <si>
    <t>SFPUC Drinking Water Transmission System</t>
  </si>
  <si>
    <t>Alameda, Santa Clara, San Mateo</t>
  </si>
  <si>
    <t>Drinking Water System</t>
  </si>
  <si>
    <t>Altered water</t>
  </si>
  <si>
    <t>CA0082058</t>
  </si>
  <si>
    <t>R5-2009-0043</t>
  </si>
  <si>
    <t>Dicalite Minerals Corporation</t>
  </si>
  <si>
    <t>Dicalite Minerals Corp. Diatomaceous Earth Mine</t>
  </si>
  <si>
    <t>Non-Metallic Mine</t>
  </si>
  <si>
    <t>Storms</t>
  </si>
  <si>
    <t>Settling and flocculation</t>
  </si>
  <si>
    <t>ALM</t>
  </si>
  <si>
    <t>LRA</t>
  </si>
  <si>
    <t>[no gage]</t>
  </si>
  <si>
    <t>WY1998-2012</t>
  </si>
  <si>
    <t>BIT</t>
  </si>
  <si>
    <t>Summed annual average flows at Pit River u/s Lake Britton (below Pit #1 PH) and Hat Creek.</t>
  </si>
  <si>
    <t>Pit River u/s Lake Britton: WY2001-2012, Hat Creek: WY2011-2012.</t>
  </si>
  <si>
    <t>CFW</t>
  </si>
  <si>
    <t>WY2002-2003 (Alpers 2013)</t>
  </si>
  <si>
    <t>CMB</t>
  </si>
  <si>
    <t>WY1995-2011</t>
  </si>
  <si>
    <t>WY1995-2012</t>
  </si>
  <si>
    <t>ENG</t>
  </si>
  <si>
    <t>FOL</t>
  </si>
  <si>
    <t>HID</t>
  </si>
  <si>
    <t>EXC</t>
  </si>
  <si>
    <t>MIL</t>
  </si>
  <si>
    <t>NAT</t>
  </si>
  <si>
    <t>BUL</t>
  </si>
  <si>
    <t>WY2008-2013</t>
  </si>
  <si>
    <t>NHG</t>
  </si>
  <si>
    <t>NML</t>
  </si>
  <si>
    <t>ORO</t>
  </si>
  <si>
    <t>RLL (Storage), BRE (BR d/s Rollins), BEV (canal from d/s river)</t>
  </si>
  <si>
    <t>SPB</t>
  </si>
  <si>
    <t>SHA</t>
  </si>
  <si>
    <t>TFR</t>
  </si>
  <si>
    <t>Thermalito Forebay Storage Canal Diversion</t>
  </si>
  <si>
    <t>TUL</t>
  </si>
  <si>
    <t>WHI</t>
  </si>
  <si>
    <t>WY1995-2013</t>
  </si>
  <si>
    <t>Not defined in report.</t>
  </si>
  <si>
    <t>Rollins</t>
  </si>
  <si>
    <t>Combie</t>
  </si>
  <si>
    <t>Camp Far West</t>
  </si>
  <si>
    <t>New Bullards Bar</t>
  </si>
  <si>
    <t>Englebright</t>
  </si>
  <si>
    <t>Britton</t>
  </si>
  <si>
    <t>New Melones</t>
  </si>
  <si>
    <t>Tulloch</t>
  </si>
  <si>
    <t>Oroville</t>
  </si>
  <si>
    <t>Region</t>
  </si>
  <si>
    <t>Coast Range</t>
  </si>
  <si>
    <t>Klamath / Trinty Mts</t>
  </si>
  <si>
    <t>Trinity Mts / Cascade Range</t>
  </si>
  <si>
    <t>Sierra Nevada</t>
  </si>
  <si>
    <t>Transverse Ranges</t>
  </si>
  <si>
    <t>16 Sept - 14 June</t>
  </si>
  <si>
    <t>Settling pond and two aerobic free water surface wetlands.</t>
  </si>
  <si>
    <t>Two clay lined settling ponds. Facility discharges filter backwash water and flocculation waste.</t>
  </si>
  <si>
    <t>Not described in permit</t>
  </si>
  <si>
    <t>n=3</t>
  </si>
  <si>
    <t>Proposed filtration: cartridge, multimedia, and resin</t>
  </si>
  <si>
    <t>Settling ponds and retention pond with three aerators</t>
  </si>
  <si>
    <t>Table G.1: Description of NPDES-permitted facility discharges in 303(d)-listed reservoir watersheds</t>
  </si>
  <si>
    <t>Reservoirs and lakes between facility discharge and 303(d) reservoir</t>
  </si>
  <si>
    <t>Non-municipal WWTPs treatment processes</t>
  </si>
  <si>
    <t>Order No.</t>
  </si>
  <si>
    <t>Agency name</t>
  </si>
  <si>
    <t>Facility name</t>
  </si>
  <si>
    <t>Anderson</t>
  </si>
  <si>
    <t>San Pablo</t>
  </si>
  <si>
    <t>McClure</t>
  </si>
  <si>
    <t>New Hogan</t>
  </si>
  <si>
    <t>Beach</t>
  </si>
  <si>
    <t>Folsom</t>
  </si>
  <si>
    <t>Whiskeytown</t>
  </si>
  <si>
    <t>Millerton</t>
  </si>
  <si>
    <t>Almanor</t>
  </si>
  <si>
    <t>Hensley</t>
  </si>
  <si>
    <t>Natoma</t>
  </si>
  <si>
    <t>Wildwood</t>
  </si>
  <si>
    <t>Thermalito AB</t>
  </si>
  <si>
    <t>Mather Lk / Morrison Ck u/s Beach Lk</t>
  </si>
  <si>
    <t>Ditch / Beacon Ck / Morrison Ck / Beach Lk</t>
  </si>
  <si>
    <t>Alder Ck / Lk Natoma</t>
  </si>
  <si>
    <t>Scorpion Gulch / Clear Ck / Whiskeytown Lk</t>
  </si>
  <si>
    <t>Almanor Lk</t>
  </si>
  <si>
    <t>Castaic Lk, Elderberry Forebay, Pyramid Lk, and inland surface waters</t>
  </si>
  <si>
    <t>Pyramid Lk</t>
  </si>
  <si>
    <t>Stover Ditch / Lk Almanor</t>
  </si>
  <si>
    <t>San Pablo Ck / San Pablo Res</t>
  </si>
  <si>
    <t>Devils Canyon / Poorman Ck / South Yuba R / Englebright Lk</t>
  </si>
  <si>
    <t>Gas Canyon Ck / Greenhorn Ck / Rollins Res / Bear R</t>
  </si>
  <si>
    <t>unnamed trib / Coarse Gold Ck / Fresno R / Hensley Lk</t>
  </si>
  <si>
    <t>South Yuba R u/s Lk Spaulding and Englebright Lk</t>
  </si>
  <si>
    <t>Merced R / Lk McClure</t>
  </si>
  <si>
    <t>Collierville Tunnel / Stanislaus R / New Melones Res [wet years]</t>
  </si>
  <si>
    <t>Wolf Ck / Bear R / Camp Far West Res</t>
  </si>
  <si>
    <t>Magnolia Ck / Bear R / Camp Far West Res</t>
  </si>
  <si>
    <t>Deer Ck u/s Lk Wildwood / Yuba R</t>
  </si>
  <si>
    <t>Canyon Ck / Burney Ck / Lk Britton / Pit R / Shasta Lk</t>
  </si>
  <si>
    <t>Unnamed drainage channel on Mather Field / Morrison Ck. u/s Beach Lk / Stone Lk / Sacramento R</t>
  </si>
  <si>
    <t>Town Ck &amp; Horse Ck / Shasta Lk</t>
  </si>
  <si>
    <t xml:space="preserve">Kanaka Ck / Middle Yuba R / Yuba R / Englebright Res / Yuba R / Feather R. </t>
  </si>
  <si>
    <t>NF Pit R</t>
  </si>
  <si>
    <t>Bloods Ck / NF Stanislaus R / Stanislaus R / New Melones Res</t>
  </si>
  <si>
    <t>Clear Stream / Spanish Ck / East Branch NF Feather R / NF Feather R / Lk Oroville</t>
  </si>
  <si>
    <t>NF Calaveras R / New Hogan Res</t>
  </si>
  <si>
    <t>Mill Ck / Spanish Ck / East Branch NF Feather R / NF Feather R / Lk Oroville</t>
  </si>
  <si>
    <t>ditch / unnamed tributary / Morrison Ck u/s Beach Lk</t>
  </si>
  <si>
    <t>Magenta Drain Channel / SF Wolf Ck/ Wolf Ck / Bear R / Camp Far West Res</t>
  </si>
  <si>
    <t>unnamed trib / Goodyears Ck / North Yuba R / New Bullards Bar Res</t>
  </si>
  <si>
    <t>Little Backbone Ck, NF &amp; SF Little Backbone Ck, Spring Ck, West Squaw Ck, &amp; Shoemaker Gulch; there are 14 mine discharge locations, 5 in the Little Backbone Ck watershed, 5 in the West Squaw Ck watershed, 1 in the Showmakes Gulch watershed, and 3 in the Spring Ck watershed. All discharges are ~0.5 to 2.5 miles upstream of Shasta Lk, except discharges to Spring Ck, which is a trib to Keswick Res, which is not on the 303d list as mercury-impaired.</t>
  </si>
  <si>
    <t>MF American R / NF Amer R / Folsom Lk</t>
  </si>
  <si>
    <t>Big Ck / San Joaquin R u/s Redinger Lk, Kerckhoff Lk, &amp; Millerton Lk</t>
  </si>
  <si>
    <t>unnamed tributary / Smuthers Ravine / Bunch Canyon / NF American R</t>
  </si>
  <si>
    <t>MF Feather R near Portola / Lk Oroville</t>
  </si>
  <si>
    <t>Sacramento R u/s Castle Crags State Park / Shasta Lk</t>
  </si>
  <si>
    <t>Big Grizzly Ck / MF Feather R / [winter only]</t>
  </si>
  <si>
    <t>Hangtown Ck / Weber Ck / SF American R / Folsom Lk</t>
  </si>
  <si>
    <t>MF Feather R / Lk Oroville</t>
  </si>
  <si>
    <t>SF Merced R / Merced R / Lk McClure</t>
  </si>
  <si>
    <t>NF Stevenson Ck &amp; Shaver Lk / Stevenson Ck / San Joaquin R u/s Redinger Lk &amp; Millerton Lk</t>
  </si>
  <si>
    <t>Canyon Ck / Burney Ck / Pit R / Sacramento R / Shasta Lk</t>
  </si>
  <si>
    <t>Sacramento R 0.6 miles d/s Lk Siskiyou's Box Canyon Dam / Shasta Lk</t>
  </si>
  <si>
    <t>Pit R / Sacramento R / Shasta Lk</t>
  </si>
  <si>
    <t>unnamed tributary / Lk Britton / Pit R / Sacramento R / Shasta Lk</t>
  </si>
  <si>
    <t>Multiple receiving waters throughout Bay region</t>
  </si>
  <si>
    <t>Receiving water</t>
  </si>
  <si>
    <t>Facility type</t>
  </si>
  <si>
    <t>Discharge classification</t>
  </si>
  <si>
    <t>Effluent description per permit</t>
  </si>
  <si>
    <t>Metal Mine (gold)</t>
  </si>
  <si>
    <t>Metal Mine (copper, gold, silver, zinc)</t>
  </si>
  <si>
    <t>Metal Mine (copper, gold)</t>
  </si>
  <si>
    <r>
      <t>Municipal WWTP treatment category per permit</t>
    </r>
    <r>
      <rPr>
        <sz val="9"/>
        <color theme="1"/>
        <rFont val="Arial"/>
        <family val="2"/>
      </rPr>
      <t xml:space="preserve"> [Tertiary or Secondary]</t>
    </r>
  </si>
  <si>
    <t>Facility that does not discharge year-round</t>
  </si>
  <si>
    <r>
      <t xml:space="preserve">Average flow for recent annual load calc. </t>
    </r>
    <r>
      <rPr>
        <sz val="9"/>
        <color theme="1"/>
        <rFont val="Arial"/>
        <family val="2"/>
      </rPr>
      <t>(MGD) [rounded to 1 significant figure]</t>
    </r>
  </si>
  <si>
    <t>not avail.</t>
  </si>
  <si>
    <t>Discharge Location &amp; Receiving Water</t>
  </si>
  <si>
    <r>
      <t xml:space="preserve">Distance between facility discharge and nearest downstream 303(d)-listed reservoir </t>
    </r>
    <r>
      <rPr>
        <sz val="9"/>
        <color theme="1"/>
        <rFont val="Arial"/>
        <family val="2"/>
      </rPr>
      <t>(miles)</t>
    </r>
  </si>
  <si>
    <r>
      <t xml:space="preserve">Distance category </t>
    </r>
    <r>
      <rPr>
        <sz val="9"/>
        <color theme="1"/>
        <rFont val="Arial"/>
        <family val="2"/>
      </rPr>
      <t>(miles)</t>
    </r>
  </si>
  <si>
    <t># of lakes or reservoirs between facility discharge and 303(d) reservoir</t>
  </si>
  <si>
    <t>303(d)-listed river or creek between facility discharge and 303(d)-listed reservoir</t>
  </si>
  <si>
    <t>Facility that discharges directly to a 303(d)-listed river or creek</t>
  </si>
  <si>
    <t>Facility with a 303(d)-listed river or creek between facility discharge and downstream 303(d)-listed reservoir</t>
  </si>
  <si>
    <t>tbd</t>
  </si>
  <si>
    <t>Discharge Characterization</t>
  </si>
  <si>
    <r>
      <t xml:space="preserve">Current average dry weather flow per permit </t>
    </r>
    <r>
      <rPr>
        <sz val="9"/>
        <color theme="1"/>
        <rFont val="Arial"/>
        <family val="2"/>
      </rPr>
      <t>(MGD)</t>
    </r>
  </si>
  <si>
    <r>
      <t>Current annual THg load (g/yr)</t>
    </r>
    <r>
      <rPr>
        <sz val="9"/>
        <color theme="1"/>
        <rFont val="Arial"/>
        <family val="2"/>
      </rPr>
      <t xml:space="preserve"> [rounded to 1 significant figure]</t>
    </r>
  </si>
  <si>
    <r>
      <t xml:space="preserve">Design capacity per permit
</t>
    </r>
    <r>
      <rPr>
        <sz val="9"/>
        <color theme="1"/>
        <rFont val="Arial"/>
        <family val="2"/>
      </rPr>
      <t xml:space="preserve">(MGD) </t>
    </r>
  </si>
  <si>
    <r>
      <t>Discharge period</t>
    </r>
    <r>
      <rPr>
        <sz val="9"/>
        <color theme="1"/>
        <rFont val="Arial"/>
        <family val="2"/>
      </rPr>
      <t xml:space="preserve"> 
[if not annual]</t>
    </r>
  </si>
  <si>
    <t>Other facilities</t>
  </si>
  <si>
    <r>
      <t>Average effluent THg conc. used for load calculation</t>
    </r>
    <r>
      <rPr>
        <sz val="9"/>
        <color theme="1"/>
        <rFont val="Arial"/>
        <family val="2"/>
      </rPr>
      <t xml:space="preserve"> (ng/l)</t>
    </r>
  </si>
  <si>
    <t>Facility-specific effluent THg data available</t>
  </si>
  <si>
    <t>Effluent Total Mercury (THg) Load Estimates for Current Discharges &amp; Supporting Information</t>
  </si>
  <si>
    <t>THg conc. category for load calculations</t>
  </si>
  <si>
    <t>Other Facilities</t>
  </si>
  <si>
    <t>Facility-specific</t>
  </si>
  <si>
    <t>Potential future maximum discharge volumes for comparison to reservoir inflows</t>
  </si>
  <si>
    <r>
      <t>Annual discharge</t>
    </r>
    <r>
      <rPr>
        <sz val="9"/>
        <color theme="1"/>
        <rFont val="Arial"/>
        <family val="2"/>
      </rPr>
      <t xml:space="preserve"> (MGY)</t>
    </r>
  </si>
  <si>
    <r>
      <t xml:space="preserve">Dry season (Oct-Nov) discharge </t>
    </r>
    <r>
      <rPr>
        <sz val="9"/>
        <color theme="1"/>
        <rFont val="Arial"/>
        <family val="2"/>
      </rPr>
      <t>(MG for 2 months)</t>
    </r>
  </si>
  <si>
    <r>
      <t>Current annual THg load (g/yr)</t>
    </r>
    <r>
      <rPr>
        <sz val="9"/>
        <color theme="1"/>
        <rFont val="Arial"/>
        <family val="2"/>
      </rPr>
      <t xml:space="preserve"> [calculation]</t>
    </r>
  </si>
  <si>
    <t>Estimated # of days per year that facility discharges to surface water</t>
  </si>
  <si>
    <t>Estimated # of days that facility discharges to surface water in October / November</t>
  </si>
  <si>
    <t>Effluent Total Mercury (THg) Load Estimates for Potential Future Maximum Discharges to Compare to REMSAD Modelled Atmospheric Deposition &amp; Supporting Information</t>
  </si>
  <si>
    <r>
      <t xml:space="preserve">Future maximum THg load </t>
    </r>
    <r>
      <rPr>
        <sz val="9"/>
        <color theme="1"/>
        <rFont val="Arial"/>
        <family val="2"/>
      </rPr>
      <t>(g/year) [rounded to 1 significant figure]</t>
    </r>
  </si>
  <si>
    <t>THg conc. (ng/l) for load calculation</t>
  </si>
  <si>
    <r>
      <t>Future maximum THg load</t>
    </r>
    <r>
      <rPr>
        <sz val="9"/>
        <color theme="1"/>
        <rFont val="Arial"/>
        <family val="2"/>
      </rPr>
      <t xml:space="preserve"> (g/year) [calculation]</t>
    </r>
  </si>
  <si>
    <t>Estimated potential maximum # of days per year of discharge</t>
  </si>
  <si>
    <r>
      <t xml:space="preserve">Potential future maximum discharge volume </t>
    </r>
    <r>
      <rPr>
        <sz val="9"/>
        <color theme="1"/>
        <rFont val="Arial"/>
        <family val="2"/>
      </rPr>
      <t>(MGD)</t>
    </r>
  </si>
  <si>
    <r>
      <rPr>
        <b/>
        <sz val="9"/>
        <color theme="1"/>
        <rFont val="Arial"/>
        <family val="2"/>
      </rPr>
      <t>Estimated discharge volume</t>
    </r>
    <r>
      <rPr>
        <sz val="9"/>
        <color theme="1"/>
        <rFont val="Arial"/>
        <family val="2"/>
      </rPr>
      <t xml:space="preserve"> 
where neither permit nor CIWQS provide flow, based on maximum design flow for similar facilities</t>
    </r>
  </si>
  <si>
    <t>No treatment of once-through cooling water or drainage sump water</t>
  </si>
  <si>
    <t>Noncontact cooling water, industrial use water, floor drain sump water, and potable treatment backwash</t>
  </si>
  <si>
    <t>Table G.2 Footnotes:</t>
  </si>
  <si>
    <t>PYM</t>
  </si>
  <si>
    <t>Table G.2: Comparison of NPDES-permitted facility discharge volumes and mercury loads to annual average inflows and REMSAD modelled atmospheric mercury deposition, respectively, to downstream 303(d)-listed reservoirs</t>
  </si>
  <si>
    <t xml:space="preserve">Facilities' annual discharge volumes as % of average annual reservoir inflow </t>
  </si>
  <si>
    <t xml:space="preserve">Facilities' Fall (Oct-Nov) discharge volumes as % of average fall reservoir inflow </t>
  </si>
  <si>
    <t>Reservoir inflow and outflow data used in comparison calculations</t>
  </si>
  <si>
    <t>Inflow data available from California Data Exchange Center (CDEC)?</t>
  </si>
  <si>
    <t>CDEC station code</t>
  </si>
  <si>
    <t>If inflow data are not available from CDEC, are inflow, outflow, or upstream river flow data available from CDEC or other source?</t>
  </si>
  <si>
    <t>Flow period</t>
  </si>
  <si>
    <t>Comparison of watershed sum of facilities' potential future maximum discharge volumes to reservoir inflows</t>
  </si>
  <si>
    <t>Comparison of watershed sum of facilities' potential future maximum effluent total mercury (THg) loads to REMSAD modelled atmospheric mercury deposition (Atm Dep)</t>
  </si>
  <si>
    <t>(a) The NPDES permit and CIWQS for the Orinda Water Treatment Plant (CA0038342) do not provide the discharge volume to the receiving water, San Pablo Creek, that drains to San Pablo Reservoir.</t>
  </si>
  <si>
    <t>(b) The assessment for Beach Lake was particularly conservative for several reasons. Beach Lake receives inflows from three sources: a canal that diverts water from Morrison Creek during the dry season, groundwater from a high water table, and inundation by backwater from the Beach Lake dike on Morrison Creek downstream of Beach Lake during the wet season (Carollo Engineers 2000). The annual and dry season inflow estimates for Beach Lake do not take into account the inputs from groundwater and backwater inundation. In addition, the inflow estimates assume that all water that flows down Morrison Creek is routed through Beach Lake, versus just a portion of the water via canal. Consequently, the proportion of inflows attributed to facility discharges is almost certainly over-estimated. Hence, facility discharges might only exceed the 1% threshold during the dry season (see Chapter 7 for more discussion.)</t>
  </si>
  <si>
    <t>San Pablo (a)</t>
  </si>
  <si>
    <t>Beach (b)</t>
  </si>
  <si>
    <t>Watershed sums of facility discharge
volumes and loads used in comparison calculations</t>
  </si>
  <si>
    <t xml:space="preserve">(c) </t>
  </si>
  <si>
    <r>
      <rPr>
        <b/>
        <sz val="9"/>
        <color theme="1"/>
        <rFont val="Arial"/>
        <family val="2"/>
      </rPr>
      <t xml:space="preserve">Average annual  inflow </t>
    </r>
    <r>
      <rPr>
        <sz val="9"/>
        <color theme="1"/>
        <rFont val="Arial"/>
        <family val="2"/>
      </rPr>
      <t>(thousand acre feet, TAF)</t>
    </r>
  </si>
  <si>
    <r>
      <rPr>
        <b/>
        <sz val="9"/>
        <color theme="1"/>
        <rFont val="Arial"/>
        <family val="2"/>
      </rPr>
      <t xml:space="preserve">Average Fall 
(Oct-Nov)
inflow
</t>
    </r>
    <r>
      <rPr>
        <sz val="9"/>
        <color theme="1"/>
        <rFont val="Arial"/>
        <family val="2"/>
      </rPr>
      <t>(TAF)</t>
    </r>
  </si>
  <si>
    <r>
      <rPr>
        <b/>
        <sz val="9"/>
        <color theme="1"/>
        <rFont val="Arial"/>
        <family val="2"/>
      </rPr>
      <t xml:space="preserve">Annual average reservoir outflow
</t>
    </r>
    <r>
      <rPr>
        <sz val="9"/>
        <color theme="1"/>
        <rFont val="Arial"/>
        <family val="2"/>
      </rPr>
      <t>(TAF)</t>
    </r>
  </si>
  <si>
    <r>
      <rPr>
        <b/>
        <sz val="9"/>
        <color theme="1"/>
        <rFont val="Arial"/>
        <family val="2"/>
      </rPr>
      <t xml:space="preserve">Reservoir Surface Area
</t>
    </r>
    <r>
      <rPr>
        <sz val="9"/>
        <color theme="1"/>
        <rFont val="Arial"/>
        <family val="2"/>
      </rPr>
      <t>(km2)</t>
    </r>
  </si>
  <si>
    <r>
      <rPr>
        <b/>
        <sz val="9"/>
        <color theme="1"/>
        <rFont val="Arial"/>
        <family val="2"/>
      </rPr>
      <t xml:space="preserve">Watershed Area
</t>
    </r>
    <r>
      <rPr>
        <sz val="9"/>
        <color theme="1"/>
        <rFont val="Arial"/>
        <family val="2"/>
      </rPr>
      <t>(km2)</t>
    </r>
  </si>
  <si>
    <r>
      <rPr>
        <b/>
        <sz val="9"/>
        <color theme="1"/>
        <rFont val="Arial"/>
        <family val="2"/>
      </rPr>
      <t xml:space="preserve">Facilities' potential future maximum annual discharge volumes </t>
    </r>
    <r>
      <rPr>
        <sz val="9"/>
        <color theme="1"/>
        <rFont val="Arial"/>
        <family val="2"/>
      </rPr>
      <t>(MGY)</t>
    </r>
  </si>
  <si>
    <r>
      <rPr>
        <b/>
        <sz val="9"/>
        <color theme="1"/>
        <rFont val="Arial"/>
        <family val="2"/>
      </rPr>
      <t>Facilities' potential future maximum Fall (Oct-Nov) discharge volumes</t>
    </r>
    <r>
      <rPr>
        <sz val="9"/>
        <color theme="1"/>
        <rFont val="Arial"/>
        <family val="2"/>
      </rPr>
      <t xml:space="preserve">
(mg over two months)</t>
    </r>
  </si>
  <si>
    <r>
      <rPr>
        <b/>
        <sz val="9"/>
        <color theme="1"/>
        <rFont val="Arial"/>
        <family val="2"/>
      </rPr>
      <t xml:space="preserve">Facilities' potential future maximum annual THg loads 
</t>
    </r>
    <r>
      <rPr>
        <sz val="9"/>
        <color theme="1"/>
        <rFont val="Arial"/>
        <family val="2"/>
      </rPr>
      <t>(g/yr)</t>
    </r>
  </si>
  <si>
    <r>
      <t xml:space="preserve">Facilities' annual 
THg loads as % of Atm Dep </t>
    </r>
    <r>
      <rPr>
        <b/>
        <u/>
        <sz val="9"/>
        <color theme="1"/>
        <rFont val="Arial"/>
        <family val="2"/>
      </rPr>
      <t>direct</t>
    </r>
    <r>
      <rPr>
        <b/>
        <sz val="9"/>
        <color theme="1"/>
        <rFont val="Arial"/>
        <family val="2"/>
      </rPr>
      <t xml:space="preserve"> to reservoir and watershed</t>
    </r>
  </si>
  <si>
    <r>
      <t xml:space="preserve">Facilities' annual 
THg loads as % of Atm Dep </t>
    </r>
    <r>
      <rPr>
        <b/>
        <u/>
        <sz val="9"/>
        <color theme="1"/>
        <rFont val="Arial"/>
        <family val="2"/>
      </rPr>
      <t>direct</t>
    </r>
    <r>
      <rPr>
        <b/>
        <sz val="9"/>
        <color theme="1"/>
        <rFont val="Arial"/>
        <family val="2"/>
      </rPr>
      <t xml:space="preserve"> to reservoir plus </t>
    </r>
    <r>
      <rPr>
        <b/>
        <u/>
        <sz val="9"/>
        <color theme="1"/>
        <rFont val="Arial"/>
        <family val="2"/>
      </rPr>
      <t>indirect</t>
    </r>
    <r>
      <rPr>
        <b/>
        <sz val="9"/>
        <color theme="1"/>
        <rFont val="Arial"/>
        <family val="2"/>
      </rPr>
      <t xml:space="preserve"> from watershed</t>
    </r>
  </si>
  <si>
    <r>
      <rPr>
        <b/>
        <sz val="9"/>
        <color theme="1"/>
        <rFont val="Arial"/>
        <family val="2"/>
      </rPr>
      <t xml:space="preserve">Atm Dep rate to reservoir </t>
    </r>
    <r>
      <rPr>
        <sz val="9"/>
        <color theme="1"/>
        <rFont val="Arial"/>
        <family val="2"/>
      </rPr>
      <t>(g/km2/yr)</t>
    </r>
  </si>
  <si>
    <r>
      <rPr>
        <b/>
        <sz val="9"/>
        <color theme="1"/>
        <rFont val="Arial"/>
        <family val="2"/>
      </rPr>
      <t xml:space="preserve">Average Atm Dep rate to watershed </t>
    </r>
    <r>
      <rPr>
        <sz val="9"/>
        <color theme="1"/>
        <rFont val="Arial"/>
        <family val="2"/>
      </rPr>
      <t>(g/km2/yr)</t>
    </r>
  </si>
  <si>
    <r>
      <t xml:space="preserve">Atm Dep load to reservoir
</t>
    </r>
    <r>
      <rPr>
        <sz val="9"/>
        <color theme="1"/>
        <rFont val="Arial"/>
        <family val="2"/>
      </rPr>
      <t>(g/yr)</t>
    </r>
  </si>
  <si>
    <r>
      <t xml:space="preserve">Atm Dep runoff load from watershed (assuming 10% runoff coefficient) + Atm Dep load to reservoir </t>
    </r>
    <r>
      <rPr>
        <sz val="9"/>
        <color theme="1"/>
        <rFont val="Arial"/>
        <family val="2"/>
      </rPr>
      <t>(g/yr)</t>
    </r>
  </si>
  <si>
    <r>
      <t xml:space="preserve">Atm Dep load to reservoir &amp; watershed </t>
    </r>
    <r>
      <rPr>
        <sz val="9"/>
        <color theme="1"/>
        <rFont val="Arial"/>
        <family val="2"/>
      </rPr>
      <t>(g/yr)</t>
    </r>
  </si>
  <si>
    <t>Reservoir and watershed areas and REMSAD modelled atmospheric mercury deposition (Atm Dep)
rates and loads used in comparison calculations</t>
  </si>
  <si>
    <r>
      <t xml:space="preserve">Yes </t>
    </r>
    <r>
      <rPr>
        <sz val="8"/>
        <color theme="1"/>
        <rFont val="Arial"/>
        <family val="2"/>
      </rPr>
      <t>(Alpers and Monohan both use Bear R d/s Rollins to characterize Combie inflows (USGS gage 11422500); also NID Anit-deg report refers to NID gages not available on CDEC for Combie outflows)</t>
    </r>
  </si>
  <si>
    <t>Yes, "Flow through", ERA 2005</t>
  </si>
  <si>
    <r>
      <t xml:space="preserve">Yes </t>
    </r>
    <r>
      <rPr>
        <sz val="8"/>
        <color theme="1"/>
        <rFont val="Arial"/>
        <family val="2"/>
      </rPr>
      <t>(USGS gage 11336580 Morrison Creek at Florin Road, adjusted for larger watershed u/s Beach Lake)</t>
    </r>
  </si>
  <si>
    <t>CAS</t>
  </si>
  <si>
    <t>Yes, CDEC CAS outflow</t>
  </si>
  <si>
    <t xml:space="preserve"> </t>
  </si>
  <si>
    <r>
      <t xml:space="preserve">Permitted flow </t>
    </r>
    <r>
      <rPr>
        <sz val="9"/>
        <color theme="1"/>
        <rFont val="Arial"/>
        <family val="2"/>
      </rPr>
      <t>(MGD)</t>
    </r>
    <r>
      <rPr>
        <b/>
        <sz val="9"/>
        <color theme="1"/>
        <rFont val="Arial"/>
        <family val="2"/>
      </rPr>
      <t xml:space="preserve">
</t>
    </r>
    <r>
      <rPr>
        <sz val="9"/>
        <color theme="1"/>
        <rFont val="Arial"/>
        <family val="2"/>
      </rPr>
      <t>[if different from design flow; stated or assumed to be monthly average flow or average dry weather flow]</t>
    </r>
  </si>
  <si>
    <r>
      <t>Facility Identification</t>
    </r>
    <r>
      <rPr>
        <sz val="10"/>
        <color theme="1"/>
        <rFont val="Arial"/>
        <family val="2"/>
      </rPr>
      <t xml:space="preserve"> (a, b)
[sorted by Water Board Region and 303(d)-listed reservoir watershed]</t>
    </r>
  </si>
  <si>
    <r>
      <t>Identification of and distance from 303(d)-listed reservoirs and creeks that receive or are downstream of facility discharge</t>
    </r>
    <r>
      <rPr>
        <sz val="10"/>
        <color theme="1"/>
        <rFont val="Arial"/>
        <family val="2"/>
      </rPr>
      <t xml:space="preserve"> (c)</t>
    </r>
  </si>
  <si>
    <r>
      <t>303(d)-listed reservoir 1</t>
    </r>
    <r>
      <rPr>
        <sz val="9"/>
        <color theme="1"/>
        <rFont val="Arial"/>
        <family val="2"/>
      </rPr>
      <t xml:space="preserve"> (c) </t>
    </r>
    <r>
      <rPr>
        <b/>
        <sz val="9"/>
        <color theme="1"/>
        <rFont val="Arial"/>
        <family val="2"/>
      </rPr>
      <t xml:space="preserve">
(most downstream 303(d)-listed reservoir)</t>
    </r>
  </si>
  <si>
    <r>
      <t>303(d)-listed reservoir 2</t>
    </r>
    <r>
      <rPr>
        <sz val="9"/>
        <color theme="1"/>
        <rFont val="Arial"/>
        <family val="2"/>
      </rPr>
      <t xml:space="preserve"> (c)</t>
    </r>
  </si>
  <si>
    <r>
      <t>303(d)-listed reservoir 3</t>
    </r>
    <r>
      <rPr>
        <sz val="9"/>
        <color theme="1"/>
        <rFont val="Arial"/>
        <family val="2"/>
      </rPr>
      <t xml:space="preserve"> (c)</t>
    </r>
  </si>
  <si>
    <t>Notes for non-municipal WWTPs treatment process</t>
  </si>
  <si>
    <t>Notes for discharge charact-erization</t>
  </si>
  <si>
    <t>Notes for average flow</t>
  </si>
  <si>
    <r>
      <t>Source of average effluent THg conc. value</t>
    </r>
    <r>
      <rPr>
        <sz val="9"/>
        <color theme="1"/>
        <rFont val="Arial"/>
        <family val="2"/>
      </rPr>
      <t xml:space="preserve"> (d)</t>
    </r>
  </si>
  <si>
    <t>Noncontact cooling water (untreated), treated wastes from an oil and grease separator, and untreated groundwater</t>
  </si>
  <si>
    <t>(f)</t>
  </si>
  <si>
    <t xml:space="preserve">(f) </t>
  </si>
  <si>
    <t xml:space="preserve">For planned discharges, treatments to remove chlorine and adjust pH, and BMPs to limit potential erosion in receiving waters </t>
  </si>
  <si>
    <t>(g)</t>
  </si>
  <si>
    <t>(h)</t>
  </si>
  <si>
    <t>Potable treatment backwash is settled before discharge, water from the turbine shaft seals and a small portion of water collected by the floor drain sump passes through an oil-water separator prior to discharge, no other discharges are treated</t>
  </si>
  <si>
    <t>(i)</t>
  </si>
  <si>
    <t>(j)</t>
  </si>
  <si>
    <t>Granular activated carbon and ion exchange resin</t>
  </si>
  <si>
    <t>Ion exchange resin</t>
  </si>
  <si>
    <t>Two granulated activated carbon vessels, operated in series</t>
  </si>
  <si>
    <t>(k)</t>
  </si>
  <si>
    <t>(l)</t>
  </si>
  <si>
    <t>(m)</t>
  </si>
  <si>
    <t>(n)</t>
  </si>
  <si>
    <t>(o)</t>
  </si>
  <si>
    <t>Sedimentation basins</t>
  </si>
  <si>
    <t>(p)</t>
  </si>
  <si>
    <t>Tertiary (p)</t>
  </si>
  <si>
    <t>(q)</t>
  </si>
  <si>
    <t xml:space="preserve">(r) </t>
  </si>
  <si>
    <t>(s)</t>
  </si>
  <si>
    <t>(t)</t>
  </si>
  <si>
    <t>(k, t)</t>
  </si>
  <si>
    <t>Average per permit &amp; (k)</t>
  </si>
  <si>
    <t>Average in permit &amp; (k)</t>
  </si>
  <si>
    <t>Passive biological treatment system that utilizes sulfide-reducing bacteria</t>
  </si>
  <si>
    <t>(u)</t>
  </si>
  <si>
    <t>(v)</t>
  </si>
  <si>
    <t xml:space="preserve">(w) </t>
  </si>
  <si>
    <t>(x)</t>
  </si>
  <si>
    <t>(y)</t>
  </si>
  <si>
    <t>(z)</t>
  </si>
  <si>
    <t>None described in permit.</t>
  </si>
  <si>
    <t>(aa)</t>
  </si>
  <si>
    <t>Tertiary (aa)</t>
  </si>
  <si>
    <t>(bb)</t>
  </si>
  <si>
    <t>Chester PUD WWTP</t>
  </si>
  <si>
    <t>(cc)</t>
  </si>
  <si>
    <t>1 Oct - 31 May</t>
  </si>
  <si>
    <t>(dd)</t>
  </si>
  <si>
    <t>(ee)</t>
  </si>
  <si>
    <t>(ff)</t>
  </si>
  <si>
    <t>snowmelt season &amp; 20:1 dilution</t>
  </si>
  <si>
    <t>1 Dec to 15 May, only during extreme wet winters</t>
  </si>
  <si>
    <t>(gg)</t>
  </si>
  <si>
    <t>(hh)</t>
  </si>
  <si>
    <t>15 November to 15 May</t>
  </si>
  <si>
    <t>(ii)</t>
  </si>
  <si>
    <t>(jj)</t>
  </si>
  <si>
    <r>
      <t xml:space="preserve">(jj) </t>
    </r>
    <r>
      <rPr>
        <u/>
        <sz val="11"/>
        <color theme="1"/>
        <rFont val="Arial"/>
        <family val="2"/>
      </rPr>
      <t>Nevada City WWTP</t>
    </r>
    <r>
      <rPr>
        <sz val="11"/>
        <color theme="1"/>
        <rFont val="Arial"/>
        <family val="2"/>
      </rPr>
      <t xml:space="preserve"> (CA0079901): Per the permit, the annual average daily flow to the Facility was 0.38 MGD, 0.45 MGD, and 0.47 MGD, for years 2009, 2010, and 2011, respectively. The high flows for 2010 and 2011 are influenced by the above average rainfall received during the winter of 2010/2011. Average flow for calculations is based on these permit values and CIWQS records for 2012 and 2013 [partial 2013].</t>
    </r>
  </si>
  <si>
    <r>
      <t xml:space="preserve">(ii) </t>
    </r>
    <r>
      <rPr>
        <u/>
        <sz val="11"/>
        <color theme="1"/>
        <rFont val="Arial"/>
        <family val="2"/>
      </rPr>
      <t>Washington Mine</t>
    </r>
    <r>
      <rPr>
        <sz val="11"/>
        <color theme="1"/>
        <rFont val="Arial"/>
        <family val="2"/>
      </rPr>
      <t xml:space="preserve"> (CA0085294): There are separate WDRs (R5 2011-0026) for tailings and waste rock disposal facilities.</t>
    </r>
  </si>
  <si>
    <t>(hh) The Discharger only discharges to Angels Creek during high flows when Holman Reservoir is nearing capacity and when average daily Angels Creek flows are at least 12 mgd and provide a downstream average daily flow ratio of at least 20:1. CIWQS indicates that the facility discharged to surface water for 2 days in 2011, 67 days in 2012, and 151 days in Jan-May 2013. CIWQS indicates that daily discharge began in November 2012 and continued through May 31 [the end of CIWQS data entry];  # of days of discharge was estimated for volume and load calculations because CIWQS records appear incomplete for 2011, 2012 and 2013.</t>
  </si>
  <si>
    <r>
      <t xml:space="preserve">(gg) </t>
    </r>
    <r>
      <rPr>
        <u/>
        <sz val="11"/>
        <color theme="1"/>
        <rFont val="Arial"/>
        <family val="2"/>
      </rPr>
      <t>Calaveras County WD Forest Meadows WWTP</t>
    </r>
    <r>
      <rPr>
        <sz val="11"/>
        <color theme="1"/>
        <rFont val="Arial"/>
        <family val="2"/>
      </rPr>
      <t xml:space="preserve"> (CA0085278): Described as "complete mix" and "settling ponds". Permit Table 4 states 0.19 MGD for design flow, but Findings state Discharger applied for authorization to discharge up to 0.84 MGD and 0.84 MGD is the permitted flow. "Due to lack of wintertime storage capacity, direct discharge to the Stanislaus River via the Collierville Tunnel is permitted only if and when necessary to prevent unauthorized overflows from the storage pond during extreme wet winters. Initiation of discharge to the Stanislaus River is prohibited until it is demonstrated that a direct discharge to surface water is necessary after maximizing land disposal, including golf course irrigation and utilization of on-site leachfields. Furthermore, maximum use of the golf course storage pond is required. Therefore, a discharge prohibition is included in this Order that prohibits the discharge to surface waters when there is 3.9 feet or more of available freeboard in the storage pond. The discharge of tertiary treated wastewater at Discharge Point - 001 is prohibited except from 1 December to 15 May. Due to a lack of adequate storage capacity, the Discharger nearly experienced unauthorized overflows from its storage pond during the months of April/May 2001 and February/March 2002."</t>
    </r>
  </si>
  <si>
    <r>
      <t xml:space="preserve">(ff) </t>
    </r>
    <r>
      <rPr>
        <u/>
        <sz val="11"/>
        <color theme="1"/>
        <rFont val="Arial"/>
        <family val="2"/>
      </rPr>
      <t>Bear Valley WWTP</t>
    </r>
    <r>
      <rPr>
        <sz val="11"/>
        <color theme="1"/>
        <rFont val="Arial"/>
        <family val="2"/>
      </rPr>
      <t xml:space="preserve"> (CA0085146): Discharges to land using spray irrigation, and to Bloods Creek during snowmelt season (per permit, "i.e. 1 January through 30 June", which is 181 days) and only when effluent receives at least 20:1 dilution. Permit Attachment C Flow Schematic notes "annual avg Q 09", "ADWF 09", and "annual avg Q 08" of 0.065, 0.038, and 0.070 mgd, respectively; average of annual average Q 09 and 08 is 0.068 mgd. CIWQS does not have complete data for either 2012 or 2013, so needed to estimate # of days with discharge to surface water.</t>
    </r>
  </si>
  <si>
    <t>(ee) SPI Quincy Division (CA0080357): Wastewater discharges include storm water runoff, log yard sprinkle water, and power plant discharge water. Discharge from sawmill operations generally does not occur during the summer months (except during rare, extreme thunderstorms), and log yard sprinkling water is recycled during this time. Wet season operation occurs after log yard sprinkling is terminated, usually late October or early November. During the wet season, runoff is discharged to Mill Creek. Power plant discharge to the collection sump consists of reverse osmosis concentrate, demineralizer regeneration wastewater, boiler blowdown water, and cooling tower blowdown water. The primary well supplies approximately 110 gpm of water to the power plant. Prior to use in the boiler, feed water is treated using reverse osmosis treatment. Approximately 30 gpm of concentrate (brine) from the reverse osmosis system is discharged to a collection sump that drains to the retention pond. The remaining 80 gpm of treated water is polished with cation/anion exchange resins. Regeneration of these resins is performed on-site approximately every 4 to 5 days. Approximately 4,500 gallons of spent reject water are produced during each regeneration, neutralized with acids or bases, and discharged to the same collection sump that receives reverse osmosis concentrate. In addition, approximately 25 to 80 gpm of water from the primary well, secondary well, and the cooling system air compressors are supplied to the cooling tower. Approximately 17 gpm of cooling tower blowdown water are discharged to the collection sump and the remainder is evaporated. A low, metered volume of boiler blowdown water, which varies daily, is discharged to the collection sump [amount not provided in permit]. The discharger is required to obtain coverage under the general Industrial Storm Water Permit for storm water discharges from the site. Note that discharge amounts are reported in permit in different units, either gallons per minute (gpm) or gallons per event, i.e., gallons per day (gpd). An estimate of average daily discharge from the power plant is:  (30 gpm from reverse osmosis system, 24 hrs/day) + (Once every 4 days * 4500 gpd from resin regeneration) + (17 gpm of cooling tower blowdown water, 24 hrs/day) = ((30*60*24)+((1/4)*4500)+(17*60*24))/10^6 = 0.069 MGD.  Flow is rounded to 0.1 MGD to address infrequent wet season sawmill operation and storm water discharges.</t>
  </si>
  <si>
    <r>
      <t xml:space="preserve">(dd) </t>
    </r>
    <r>
      <rPr>
        <u/>
        <sz val="11"/>
        <color theme="1"/>
        <rFont val="Arial"/>
        <family val="2"/>
      </rPr>
      <t>Grizzly Ranch CSD Grizzly Ranch WWTP</t>
    </r>
    <r>
      <rPr>
        <sz val="11"/>
        <color theme="1"/>
        <rFont val="Arial"/>
        <family val="2"/>
      </rPr>
      <t xml:space="preserve"> (CA0085162): Currently, not enough homes are occupied for the facility to operate and startup has been delayed. Therefore, wastewater from the Grizzly Ranch development is transported to an alternative wastewater treatment facility in Portola. Discharge to Big Grizzly Creek is prohibited from the last Saturday in April to 15 November without authorization from the Executive Officer.</t>
    </r>
  </si>
  <si>
    <r>
      <t xml:space="preserve">(cc) </t>
    </r>
    <r>
      <rPr>
        <u/>
        <sz val="11"/>
        <color theme="1"/>
        <rFont val="Arial"/>
        <family val="2"/>
      </rPr>
      <t>Chester PUD WWTP</t>
    </r>
    <r>
      <rPr>
        <sz val="11"/>
        <color theme="1"/>
        <rFont val="Arial"/>
        <family val="2"/>
      </rPr>
      <t xml:space="preserve"> (CA0077747): Design flow is 0.75 mgd, but permitted ADWF is 0.5 mgd. Average flows not provided in permit. Wastewater discharge to the Lake does not take place every year and wastewater is seldom discharged before December of any given year. Between the adoption of the 2004 and 2009 NPDES permits, the WWTP discharged to the Lake during four months in 2005 and six months in 2006, but not in 2007, 2008, or 2009.</t>
    </r>
  </si>
  <si>
    <t>(bb) Mining Remedial Recovery Company, Inc. (CA0081876): Design flow per CIWQS, not included in permit.</t>
  </si>
  <si>
    <t>(z) SPI Burney Division (CA0003981): Log yard storm water discharged from D-001 and D-002 (future discharge point) is regulated by this Order. Storm water discharged from SW-001, SW-002 and SW-003 is regulated under a separate General Industrial Storm Water Permit.</t>
  </si>
  <si>
    <r>
      <t xml:space="preserve">(y) </t>
    </r>
    <r>
      <rPr>
        <u/>
        <sz val="11"/>
        <color theme="1"/>
        <rFont val="Arial"/>
        <family val="2"/>
      </rPr>
      <t>Modoc High School Geothermal Project</t>
    </r>
    <r>
      <rPr>
        <sz val="11"/>
        <color theme="1"/>
        <rFont val="Arial"/>
        <family val="2"/>
      </rPr>
      <t xml:space="preserve"> (CA0082406): CIWQS indicated that the facility discharged to surface water on 139 days in 2012, the only year with a complete record entered. CIWQS indicated that the facility discharged to surface water for 18 days in Oct-Nov 2012 and 37 days in Oct-Nov 2011. Average flow based on average value provided in permit because it most likely represents discharge volume during fish methylmercury data collection period.</t>
    </r>
  </si>
  <si>
    <r>
      <t xml:space="preserve">(x) </t>
    </r>
    <r>
      <rPr>
        <u/>
        <sz val="11"/>
        <color theme="1"/>
        <rFont val="Arial"/>
        <family val="2"/>
      </rPr>
      <t>Dicalite Minerals Corp. Diatomaceous Earth Mine</t>
    </r>
    <r>
      <rPr>
        <sz val="11"/>
        <color theme="1"/>
        <rFont val="Arial"/>
        <family val="2"/>
      </rPr>
      <t xml:space="preserve"> (CA0082058): Design flow not specified in permit. Permit Attachment C Flow Schematics notes average flows for D-001 of 528 gpm and for D-002 of 425 gpm when operating. Flow used for calculations: =((528+425)*60*24)/10^6 = 1.4 MGD</t>
    </r>
  </si>
  <si>
    <t>(w) Alturas WWTP (CA0078921): The discharge of wastewater to the North Fork Pit River when dilution is less than 20:1 is prohibited</t>
  </si>
  <si>
    <r>
      <t xml:space="preserve">(v) </t>
    </r>
    <r>
      <rPr>
        <u/>
        <sz val="11"/>
        <color theme="1"/>
        <rFont val="Arial"/>
        <family val="2"/>
      </rPr>
      <t>Burney Forest Power</t>
    </r>
    <r>
      <rPr>
        <sz val="11"/>
        <color theme="1"/>
        <rFont val="Arial"/>
        <family val="2"/>
      </rPr>
      <t xml:space="preserve"> (CA0082490): The cogeneration plant is designed for zero discharge of process water. The facility discharges settled storm water. The permit does not specify the volume of storm water discharged. Although storm water discharges could be regulated under the existing State Water Board general industrial storm water permit, due to the complexity of the Facility, the Regional Water Board elected to regulate this facility with an individual NPDES permit.</t>
    </r>
  </si>
  <si>
    <t>(u) San Andreas WWTP (CA0079464): The discharge of effluent to the North Fork Calaveras River is prohibited from 1 May through 31 October of each year. Design flow = 0.4 mgd, permitted flow is 1.5 mgd based on design peak wet weather flow capacity and hydraulic capacity of the facility. Per the Permit, "The Facility was designed to treat an average dry weather flow of 0.4 MGD and a peak flow capacity of 0.9 MGD. The Discharger also has three effluent polishing ponds that allow the Discharger to store treated effluent until receiving water levels permit, resulting in a hydraulic capacity of 1.5 MGD for the Facility." This indicates the 1.5 mgd is not a daily average. Consequently, Board staff used CIWQS flow records for load estimates. CIWQS indicate the facility discharged to surface water on 109 days in 2012 and 120 days in 2013 [as of CIWQS download date of 10/21/13, and the last data entry date of 4/30/13].</t>
  </si>
  <si>
    <r>
      <t xml:space="preserve">(t) </t>
    </r>
    <r>
      <rPr>
        <u/>
        <sz val="11"/>
        <color theme="1"/>
        <rFont val="Arial"/>
        <family val="2"/>
      </rPr>
      <t>Balsam Meadows Hydroelectric Project Eastwood Powerhouse Facility</t>
    </r>
    <r>
      <rPr>
        <sz val="11"/>
        <color theme="1"/>
        <rFont val="Arial"/>
        <family val="2"/>
      </rPr>
      <t xml:space="preserve"> (CA0081337): NPDES Permit Finding 5: There are two discharge points from the Facility. Discharge Point 001 is from the Tailrace Tunnel to Shaver Lake and Discharge Point 002 is from the Access Tunnel Sump to the North Fork of Stevenson Creek. Discharge Point 001 is the primary discharge point for the Facility and consists of the commingled waste streams [4.6 mgd]. Discharge Point 002 is used only when the powerhouse is not operating and the discharge consists only of untreated groundwater [1.0 mgd]. NPDES Permit Finding 8 - ROWD:  the sum of observed max flows is 9.1 mgd. The Board removed the flow limit for discharges of untreated groundwater (WS 001A, 001B, and 002), limitation of 2.5 mgd for internal WS 003 (noncontact cooling water) is maintained. Discharge Point 002 is not used except when plant is not operating, and its flow is not included in the 9.1 mgd sum. The flows used for facility discharge volume and load calculations does not include noncontact cooling water.</t>
    </r>
  </si>
  <si>
    <r>
      <t xml:space="preserve">(s) </t>
    </r>
    <r>
      <rPr>
        <u/>
        <sz val="11"/>
        <color theme="1"/>
        <rFont val="Arial"/>
        <family val="2"/>
      </rPr>
      <t>Big Creek Powerhouse No. 1 Domestic WWTP</t>
    </r>
    <r>
      <rPr>
        <sz val="11"/>
        <color theme="1"/>
        <rFont val="Arial"/>
        <family val="2"/>
      </rPr>
      <t xml:space="preserve"> (CA0079545): Facility permitted flow is 0.023 MGD and design flow is 0.06 MGD. Per the NPDES permit, "The Discharger has not conducted an antidegradation analysis to discharge up to the design flow of the current Facility configuration, which is 0.06 mgd." The potential future maximum THg load calculation uses a discharge of 0.06 MGD.</t>
    </r>
  </si>
  <si>
    <r>
      <t xml:space="preserve">(p) </t>
    </r>
    <r>
      <rPr>
        <u/>
        <sz val="11"/>
        <color theme="1"/>
        <rFont val="Arial"/>
        <family val="2"/>
      </rPr>
      <t>Chukchansi Gold Resort and Casino WWTP</t>
    </r>
    <r>
      <rPr>
        <sz val="11"/>
        <color theme="1"/>
        <rFont val="Arial"/>
        <family val="2"/>
      </rPr>
      <t xml:space="preserve"> (CA0004009): The owner plans to convert the existing treatment plant to an Immersed Membrane Bioreactor (MBR) treatment plant. The MBR incorporates the use of a membrane barrier for solids separation rather than gravity settling used in the current SBR process. The MBR treatment will produce a much higher quality effluent on a consistent basis as compared to the SBR process. The maximum design capacity of the MBR Facility will be 350,000 GPD, with a designed average flow of 235,000 GPD.  It is not known from the documentation currently available whether the conversion has been built.   </t>
    </r>
  </si>
  <si>
    <r>
      <t xml:space="preserve">(n) </t>
    </r>
    <r>
      <rPr>
        <u/>
        <sz val="11"/>
        <color theme="1"/>
        <rFont val="Arial"/>
        <family val="2"/>
      </rPr>
      <t>Klondike, Dutch and Telegraph Mines</t>
    </r>
    <r>
      <rPr>
        <sz val="11"/>
        <color theme="1"/>
        <rFont val="Arial"/>
        <family val="2"/>
      </rPr>
      <t xml:space="preserve"> (CA0084387): Design flow listed in NPDES permit as N/A but ADWF limitation is 0.30 MGD. Per permit: "During previous mining and milling operations, the former Facility was designed to provide treatment for up to a design flow of 0.30 mgd. In the absence of mining and milling activities, the Discharger is not collecting and treating the drainage flow from the mine portals and therefore has no control of the flow. Regional Water Board acknowledges that during the wet seasons the flow from the mine portals may increase (due to snow melt and runoff) above 0.30 mgd. Therefore, the regulated flow limitation is applicable during the average dry weather flow period between the months of May thru October." Flow effluent limit is "applicable during the period from May through October". For estimating loads, Board staff included year-round discharges, even though the limit is applied only during the dry season. CIWQS includes flows for EFF-001 and EFF-002, which were summed for load estimates; EFF-001 is "downstream from the last connections through which wastes from the Klondike and Dutch Tunnel can be admitted into the outfall, prior to discharge to the receiving water"; EFF-002 is downstream from the last connections through which wastes from the Telegraph Tunnel can be admitted into the outfall, prior to discharge to the receiving water".</t>
    </r>
  </si>
  <si>
    <r>
      <t xml:space="preserve">(m) </t>
    </r>
    <r>
      <rPr>
        <u/>
        <sz val="11"/>
        <color theme="1"/>
        <rFont val="Arial"/>
        <family val="2"/>
      </rPr>
      <t>City of Grass Valley WWTP</t>
    </r>
    <r>
      <rPr>
        <sz val="11"/>
        <color theme="1"/>
        <rFont val="Arial"/>
        <family val="2"/>
      </rPr>
      <t xml:space="preserve"> (CA0079898): An abandoned mine portal (Drew Tunnel), owned by Newmont USA Limited was exposed on the City’s property during excavation for the chlorine contact chamber in 2000. Drainage (0.3-1.0 mgd) has been surfacing from the mine and pumped either to the aeration basins or to the storage reservoir for treatment prior to discharge into Wolf Creek. Average flow not provided in permit. 2009 permit lists design capacity as 2.78 and also requires average dry weather flow to not exceed 2.78 mgd. </t>
    </r>
  </si>
  <si>
    <r>
      <t xml:space="preserve">(l) </t>
    </r>
    <r>
      <rPr>
        <u/>
        <sz val="11"/>
        <color theme="1"/>
        <rFont val="Arial"/>
        <family val="2"/>
      </rPr>
      <t>Boeing Interim Groundwater Extraction and Treatment Systems</t>
    </r>
    <r>
      <rPr>
        <sz val="11"/>
        <color theme="1"/>
        <rFont val="Arial"/>
        <family val="2"/>
      </rPr>
      <t xml:space="preserve"> (CA0084891): Two discharges addressed by permit: GET H-B treatment facility on former Mather AFB (Discharge 001) and SGSA GET facility on IRCTS property (Discharge 002). Facilities employ wellhead treatment of VOCs using ion exchange for perchlorate and GAC for trichloroethylene. Flow used to calculate current effluent THg load, 4 MGD, is based on CIWQS 2011-2013 records [partial 2013].</t>
    </r>
  </si>
  <si>
    <t>(k) Flows used to calculate current effluent THg loads are based on CIWQS 2011-2013 records [partial 2013].</t>
  </si>
  <si>
    <r>
      <t xml:space="preserve">(j) </t>
    </r>
    <r>
      <rPr>
        <u/>
        <sz val="11"/>
        <color theme="1"/>
        <rFont val="Arial"/>
        <family val="2"/>
      </rPr>
      <t>Aerojet-General Corporation Interim Groundwater Extraction and Treatment Systems</t>
    </r>
    <r>
      <rPr>
        <sz val="11"/>
        <color theme="1"/>
        <rFont val="Arial"/>
        <family val="2"/>
      </rPr>
      <t xml:space="preserve"> (CA0083861): The Systems discharge to multiple receiving waters, including creeks that drain to two 303(d)-listed reservoirs:
     - Morrison Creek upstream of Beach Lake: Discharge with design capacity and flow limit of 2.88 MGD (Discharge 004 / M-004 / Outfall 005 or Outfall 006). GET H-A facility (Discharge 004), completed in 2006, utilizes granular activated carbon (GAC) to remove VOCs and ion exchange resin to remove perchlorate from approximately 2000 gpm of extracted groundwater. Flow used to calculate current effluent THg load, 2.6 MGD, is based on CIWQS 2011-2013 records.
     - Alder Creek upstream of Lake Natoma: Discharge with design capacity and flow limit of 3.17 MGD (Discharge 015 / Outfall 006 / M-015). At the time the 2011 permit was adopted, this Alder Creek discharge location was listed as "future" and had not yet begun to discharge. AC-23 facility (Discharge 015) will utilize ion-exchange to remove perchlorate.</t>
    </r>
  </si>
  <si>
    <r>
      <t xml:space="preserve">(i) </t>
    </r>
    <r>
      <rPr>
        <u/>
        <sz val="11"/>
        <color theme="1"/>
        <rFont val="Arial"/>
        <family val="2"/>
      </rPr>
      <t>William E. Warne Power Plant</t>
    </r>
    <r>
      <rPr>
        <sz val="11"/>
        <color theme="1"/>
        <rFont val="Arial"/>
        <family val="2"/>
      </rPr>
      <t xml:space="preserve"> (CA0059188): Discharges consist of 1.95 MGD once-through non-contact cooling water and up to 0.02 MGD drainage sump water. The discharge flows used for THg load calculations include only the 0.02 MGD of drainage sump water, and do not include the 1.95 MGD of noncontact cooling water used for generator and turbine cooling. Water for power generation (generated water) is obtained from the SWP at Quail Lake. From the terminus of Lower Quail Canal the water is conveyed to the William E. Warne Power Plant via the 12 foot diameter and 5 mile long Peace Valley Pipeline, which serves as penstock for the power plant. A portion of the generated water is withdrawn from the tailrace of the generating units and used as once-through cooling water. Occasionally, source water used for once-through cooling water is withdrawn from Pyramid Lake. Drainage sump water includes backwash from the on-site potable water treatment plant, compressor cooling water, turbine shutoff valve water, and ground water seepage. The cooling water and sump water are discharged to the power plant tailrace where they combine with generated waters and then discharge into Pyramid Lake. With the exception of the potable water treatment plant, the Facility does not employ treatment nor does it provide any chemical addition to the once-through cooling water or drainage sump water. The once-through cooling water comprises less than two tenth of one percent (0.2%) of the total generated water flow. The increase in temperature added to Pyramid Lake from the cooling water after it mixes with the generated water is less than 0.1 degree Celsius which is further diluted by Pyramid Lake.</t>
    </r>
  </si>
  <si>
    <r>
      <t xml:space="preserve">(g) </t>
    </r>
    <r>
      <rPr>
        <u/>
        <sz val="11"/>
        <color theme="1"/>
        <rFont val="Arial"/>
        <family val="2"/>
      </rPr>
      <t>EBMUD Orinda Water Treatment Plant</t>
    </r>
    <r>
      <rPr>
        <sz val="11"/>
        <color theme="1"/>
        <rFont val="Arial"/>
        <family val="2"/>
      </rPr>
      <t xml:space="preserve"> (CA0038342): The NPDES permit does not contain average, design, or permitted discharge flows. Water Board staff will contact plant operators to obtain needed discharge volumes to include in calculations for next version of draft report.</t>
    </r>
  </si>
  <si>
    <r>
      <t xml:space="preserve">(f) [i] </t>
    </r>
    <r>
      <rPr>
        <u/>
        <sz val="11"/>
        <color theme="1"/>
        <rFont val="Arial"/>
        <family val="2"/>
      </rPr>
      <t>SFPUC Drinking Water Transmission System</t>
    </r>
    <r>
      <rPr>
        <sz val="11"/>
        <color theme="1"/>
        <rFont val="Arial"/>
        <family val="2"/>
      </rPr>
      <t xml:space="preserve"> (CA0038857):  System discharges occur intermittently to multiple local creeks and the Lower San Francisco Bay. There are three types of discharges:
     - Planned Discharges: Drinking water releases resulting from routine operations and maintenance that can be scheduled in advance, such as (1) inspection, repair, or replacement of pipelines and tunnels; (2) bringing pipelines and tunnels back on-line; (3) upgrading facilities for seismic or delivery reliability; and (4) draining treated water reservoirs.
     - Unplanned Discharges: Drinking water releases caused by nonroutine events, such as (1) pipeline breaks or leaks; (2) valve malfunctions; and (3) pressure build up in the system. 
     - Emergency Discharges: Drinking water releases caused by natural or man-made
disasters, such as earthquakes, landslides, floods, accidents, or sabotage.
Discharges occur infrequently, 1 to 3 times per year for some locations, to about once every 10 years for other locations, generally between 2 to 5 mgd. The planned discharges with greatest flow rates (90 MGD) are associated with discharges used to fill reservoirs and occur very infrequently. Per CIWQS, the Transmission System discharges 5 mgd on average, but that is for all discharges, not just upstream of 303(d)-listed reservoirs. 
For planned discharges, the water is treated prior to discharge to remove chlorine and adjust the pH. Flow rates of planned discharges are controlled (generally less than or equal to 3,500 gallons per minute) using Best Management Practices (BMPs) to limit potential erosion in receiving waters. The planned discharges with greatest flow rates (90 million gallons per day) are associated with discharges used to fill reservoirs and occur infrequently.</t>
    </r>
  </si>
  <si>
    <t xml:space="preserve">(e) To calculate "potential future maximum effluent loads", Water Board staff used facility design flows and, where available, more conservative (higher) effluent THg concentration values, e.g., facility-specific maximum observed concentrations or 95th percentiles for pooled data sets, even where facility-specific data were available. Using design flows and more conservative effluent THg concentrations to calculate loads addresses (a) future growth and (b) potential long-term variability in effluent THg concentrations that may occur as facility discharge volumes approach facility design capacity. A conservative estimate of future effluent THg loads is needed for comparison to REMSAD modelled atmospheric mercury deposition as a way of determining whether facilities contribute - now and in the future - a significant portion of all mercury loading to a reservoir. See Table G.2 in this appendix and section 6.6 in Chapter 6 for comparison calculations and discussion. </t>
  </si>
  <si>
    <t>(d) Facility-specific average effluent THg concentrations were used to calculate recent facility effluent THg loads when the number of effluent results (n) was greater than one. If at least two facility-specific effluent results were not available, the 95th percentile of pooled effluent THg concentration data for a given facility subtype was used when there were more than 20 results available for a given subtype (e.g., groundwater cleanup facilities, and municipal WWTPs that employ tertiary treatment). The 95th percentile of the larger pooled data set for "Other Facilities" was used for subtypes for which at least 20 subtype-specific results were not available. "Other Facilities" includes all  facilities except municipal WWTPs, combined stormwater sewer systems, and petroleum facilities.</t>
  </si>
  <si>
    <t>(c) Some mercury-impaired reservoirs are upstream of other mercury-impaired reservoirs. As a result, some facilities are located in the watersheds of multiple 303(d)-listed reservoirs. For example, Almanor Lake is upstream of Lake Oroville, which is upstream of Thermalito Afterbay. The Chester Sawmill discharges upstream of Almanor Lake and as a result is listed as occurring in the watersheds of Almanor Lake, Lake Oroville, and Thermalito Afterbay.</t>
  </si>
  <si>
    <t>(b) Two facilities have multiple discharges to two different 303(d)-listed reservoir watersheds. The Castaic Power Plant discharges to both Castaic Lake and Pyramid Lake via Elderberry Forebay. In addition, the Aerojet Interim Groundwater Extraction and Treatment Systems have several discharges, two of which are in the Lake Natoma and Beach Lake watersheds.</t>
  </si>
  <si>
    <t>(a) Water Board staff determined the geographic location of active facility discharge locations using information provided by the State Water Board’s CIWQS database, the USEPA’s Integrated Compliance Information System (ICIS; USEPA 2011), the USEPA’s Enforcement and Compliance History Online (ECHO) system (ECHO 2011), and individual NPDES permits.</t>
  </si>
  <si>
    <t>Treatment Processes</t>
  </si>
  <si>
    <t>Yuba River, South Fork (Spaulding Reservoir to Englebright Reservoir)</t>
  </si>
  <si>
    <t>USDI Bureau of Reclamation</t>
  </si>
  <si>
    <t>Angels Ck / New Melones Res / Tulloch Res / Stanislaus R</t>
  </si>
  <si>
    <t>Shotgun Ck / Tulloch Res / Stanislaus R</t>
  </si>
  <si>
    <r>
      <t xml:space="preserve">(kk) </t>
    </r>
    <r>
      <rPr>
        <u/>
        <sz val="11"/>
        <color theme="1"/>
        <rFont val="Arial"/>
        <family val="2"/>
      </rPr>
      <t>Quincy WWTP</t>
    </r>
    <r>
      <rPr>
        <sz val="11"/>
        <color theme="1"/>
        <rFont val="Arial"/>
        <family val="2"/>
      </rPr>
      <t xml:space="preserve"> (CA0078981): Discharges allowed when an average daily dilution of 20:1 is present in Spanish Creek; wastewater is land applied during the dry season, "from approximately 16 May to 31 October". CIWQS has effluent flows for EFF-001 and EFF-002, which were summed for load estimates; EFF-001 is discharge to Clear Creek, tributary to Spanish Creek; EFF-002 is a new outfall to Spanish Creek. In 2012 the facility discharged to surface water on 172 days; in 2010-2012 the facility discharged to surface water an average of 197 days per year.</t>
    </r>
  </si>
  <si>
    <t>(kk)</t>
  </si>
  <si>
    <t>(c) Water Board staff did not attempt to calculate reservoir inflows and outflows, or associated comparisons to facility discharge volumes, for Pyramid and Castaic Lakes, due to the complicated and nature of water imports from the State Water Project (Quail Lake) to Pyramid Lake, and water transfers between Pyramid Lake, Elderberry Forebay, and Castaic Lake, related to power generation by the Castaic and Warne power plants. See Table G.1 footnotes (h) and (i) for more information.</t>
  </si>
  <si>
    <t>n=3, 6 ng/l = average,  8 ng/l = max observed</t>
  </si>
  <si>
    <t>n=18</t>
  </si>
  <si>
    <t>n=4, average =16 ng/L (rounded to 1 sig fig for calcs)</t>
  </si>
  <si>
    <t>n=10</t>
  </si>
  <si>
    <t>n=39, 1 ND (ND=1/2 MDL for calcs)</t>
  </si>
  <si>
    <t>n=4, 1 ND (ND=1/2 MDL for calcs)</t>
  </si>
  <si>
    <t>n=24, 1 ND (ND=1/2 MDL for calcs)</t>
  </si>
  <si>
    <t>n=9</t>
  </si>
  <si>
    <t>n=7, 1 ng/l = max calendar year average per available data, 3 ng/l = max observed</t>
  </si>
  <si>
    <t>n=4</t>
  </si>
  <si>
    <t>n=4, average rounded to 1 sig fig</t>
  </si>
  <si>
    <t>Predicted 99.9th percentile of 12-month averages, assuming log normal distribution [Table H.14]</t>
  </si>
  <si>
    <t>95th% of pooled data (lognormal distribution) for "Mun WWTP - Sec. with filtration", rounded to 1 sig fig; n=150 [only 1 Donner Summit effluent result, =8 ng/L]</t>
  </si>
  <si>
    <t>95th% of pooled data (lognormal distribution) for "Mun WWTP - Sec. with filtration", rounded to 1 sig fig; n=150</t>
  </si>
  <si>
    <r>
      <t>Source of THg conc. Value</t>
    </r>
    <r>
      <rPr>
        <sz val="9"/>
        <color theme="1"/>
        <rFont val="Arial"/>
        <family val="2"/>
      </rPr>
      <t xml:space="preserve"> (e) </t>
    </r>
  </si>
  <si>
    <t>95th% of pooled data (lognormal distribution) for "Mun WWTP - Tertiary"; n=1023</t>
  </si>
  <si>
    <r>
      <t xml:space="preserve">(h) </t>
    </r>
    <r>
      <rPr>
        <u/>
        <sz val="11"/>
        <color theme="1"/>
        <rFont val="Arial"/>
        <family val="2"/>
      </rPr>
      <t>Castaic Power Plant</t>
    </r>
    <r>
      <rPr>
        <sz val="11"/>
        <color theme="1"/>
        <rFont val="Arial"/>
        <family val="2"/>
      </rPr>
      <t xml:space="preserve"> (CA0055824): Discharges consist of non-contact cooling water; treated wastewater from oil water separator; industrial use water (fire suppression system and floor wash down activities);  compressor after cooler; gallery drain, seal drain, and dewatering sumps; cooling water from air compressors; and potable treatment backwash. Approximately 2.6 billion GPD of water for power generation is obtained from Pyramid Lake. Peak-load power is generated by the movement of water from Pyramid Lake down-gradient through 7.2-mile long tunnel and penstocks) to turn seven turbines, with eventual discharge to Elderberry Forebay. During off-peak hours, approximately 1.1 billion GPD of water is pumped from Elderberry Forebay back to Pyramid Lake. In addition, approximately 1.5 billion GPD of water is discharged from Elderberry Forebay to Castaic Lake for recharge purposes. The facility has a domestic water system designed to provide up to 100,000 gallons of potable water for the Plant’s personnel usage. On-site potable water treatment consists of flocculation, clarification, multimedia filtration, and chlorination. The system is periodically reversed and the resulting filter backwash is settled and supernatant discharged 3-4 times per week at 1200 to 1500 gallons per event to Elderberry Forebay. The remaining solids are disposed elsewhere. Water from the turbine shaft seals and a small portion (500 gpd sprinkler and fire suppression) collected by the floor drain sump passes through an oil-water separator prior to discharge. The treatment process for oil-water separation is not described in the permit. All other discharges are not treated. Effluent total mercury load calculations incorporate only wastestream flows discharged to Elderberry Forebay, which ultimately are discharged to Castaic and Pyramid, and do not include cooling water:  [ 179,505 GPD (treated wastewater from Oil Water Separator) + 9,100 GPD (gallery drain, seal drain, and dewatering sumps) +3 ,000 GPD (compressor after cooler) + 1,500 GPD (industrial use)  + 1,500 GPD (potable backwash water) ] / 10^6  = 0.195 MGD = 0.2 MGD (rounded)</t>
    </r>
  </si>
  <si>
    <r>
      <t xml:space="preserve">(r) </t>
    </r>
    <r>
      <rPr>
        <u/>
        <sz val="11"/>
        <color theme="1"/>
        <rFont val="Arial"/>
        <family val="2"/>
      </rPr>
      <t>NPS Wawona WWTP</t>
    </r>
    <r>
      <rPr>
        <sz val="11"/>
        <color theme="1"/>
        <rFont val="Arial"/>
        <family val="2"/>
      </rPr>
      <t xml:space="preserve"> (CA0081795): Per 2013 NPDES permit, "The Discharger has not discharged to Discharge Point No. 001 since approximately 1989, and there were no discharges to the River during the term of Order R5-2005-0155. Discharge to South Fork Merced River is prohibited during the 6 months between 1 June and 30 November. Discharge to South Fork Merced River is prohibited unless the ratio of river flow to wastewater discharge is 150:1 or greater. When wastewater flows exceed the irrigation needs and storage capacity of the Facility, wastewater may be discharged to South Fork Merced River at Discharge Point No. 001 through a diffuser installed under cobbles in the river bed. ... Disinfected, tertiary-treated wastewater from the storage tanks is recycled for irrigation on the Wawona Golf Course at Discharge Point No. 002. Following closure of the golf course every October, the Discharger maximizes effluent application in order to enter the winter months with as much storage capacity as possible. During the winter, when minimal or no snowpack and temperatures allow, the Discharger continues to apply wastewater to the golf course." CIWQS contains flow data only for Monitoring Location M-002 for recycled water discharged to the Wawona Golf Course at Discharge Point No. 002 during Jan-Aug 2013. For these reasons, this source assessments includes zero (0) discharge from this WWTP for current THg load calculation. </t>
    </r>
  </si>
  <si>
    <t>Design capacity 
&gt; 1 MGD</t>
  </si>
  <si>
    <t>303(d)-Listed Reservoir</t>
  </si>
  <si>
    <r>
      <t xml:space="preserve">Reservoir
</t>
    </r>
    <r>
      <rPr>
        <sz val="8"/>
        <color theme="1"/>
        <rFont val="Arial"/>
        <family val="2"/>
      </rPr>
      <t>Reservoirs are listed from west-to-east and north-to-south. Reservoirs with indented names are upstream of previous reservoir.</t>
    </r>
  </si>
  <si>
    <t>(f) [ii] The NPDES permit listed the names of creeks where discharges may occur, but did not provide specific reaches or discharge locations. Board staff will contact SFPUC to determine if discharges occur upstream of or to 303(d)-listed reservoirs. Water Board staff made a preliminary determination of which 303(d)-listed reservoirs may receive discharges by reviewing creek locations using the USGS's National Hydrography Dataset GIS shapefile and an online searchable USGS topographic quadrangle database and mapping system. The permit listed Coyote Creek among its receiving waters and noted that tributaries to the listed water bodies also receive discharges.  Aerial photographs indicate there is a dense housing development along the southwest shore of Anderson Reservoir (on Coyote Creek) that is within its drainage watershed; as a result, there may be SFPUC discharges in this area.  Although the permit indicates that discharges are made to Calaveras Creek, the topographic quadrangle indicates there is a "filtration plant" on Calaveras Creek downstream of Calaveras Reservoir.  In addition, aerial photographs and topographic maps indicate there are no urban areas upstream of the Calaveras Reservoir.  As a result, it is likely that discharges are not made to the upstream Calaveras Reservoir.  Similarly, the permit lists Stevens Creek as a receiving water but aerial photographs and topographic maps indicate there are no urban areas upstream of the Stevens Creek Reservoir. Staff could not locate two creeks listed in the permit, Ralston Creek and Wrigley Creek, on any topographic quadrangle. None of the other creeks identified in the permit occur upstream of 303(d)-listed mercury-impaired reservoirs.</t>
  </si>
  <si>
    <r>
      <t xml:space="preserve">(q) </t>
    </r>
    <r>
      <rPr>
        <u/>
        <sz val="11"/>
        <color theme="1"/>
        <rFont val="Arial"/>
        <family val="2"/>
      </rPr>
      <t>NPS El Portal WWTP</t>
    </r>
    <r>
      <rPr>
        <sz val="11"/>
        <color theme="1"/>
        <rFont val="Arial"/>
        <family val="2"/>
      </rPr>
      <t xml:space="preserve"> (CA0081759): Tertiary treated wastewater from the WWTP is discharged to percolation ponds adjacent to and hydraulically connected to the Merced River, or directly to the Merced River. The direct discharge occurs through a pipe outfall when river flows provide a dilution ratio of 200 parts river water to one part effluent (e.g. 200:1) and through a diffuser when the dilution ratio is between 200:1 and 150:1. Direct discharge is prohibited when the dilution ratio is less than 150:1. Direct discharge has not occurred since 1995. Discharge to the River from the ponds occurs at Discharge Point 001, via seepage from the percolation ponds. Direct discharge to the River occurs at Discharge Point 002 at Latitude 37</t>
    </r>
    <r>
      <rPr>
        <vertAlign val="superscript"/>
        <sz val="11"/>
        <color theme="1"/>
        <rFont val="Arial"/>
        <family val="2"/>
      </rPr>
      <t>o</t>
    </r>
    <r>
      <rPr>
        <sz val="11"/>
        <color theme="1"/>
        <rFont val="Arial"/>
        <family val="2"/>
      </rPr>
      <t>40’00”N and longitude 119</t>
    </r>
    <r>
      <rPr>
        <vertAlign val="superscript"/>
        <sz val="11"/>
        <color theme="1"/>
        <rFont val="Arial"/>
        <family val="2"/>
      </rPr>
      <t>o</t>
    </r>
    <r>
      <rPr>
        <sz val="11"/>
        <color theme="1"/>
        <rFont val="Arial"/>
        <family val="2"/>
      </rPr>
      <t>48’30”W. The percolation ponds to which effluent is discharged are separated from the Merced River only by a road constructed on a base of large cobbles and sand. As described above, effluent discharged to the percolation ponds flows through sand and gravel and emerges as river flow. Flow used in THg load calculations is based on CIWQS 2013 records and average in permit, and assumes all effluent percolates from the pond to the river.</t>
    </r>
  </si>
  <si>
    <t>THg conc. is based on data for facility type or permit effluent limitation because facility-specific data are sparse or not available</t>
  </si>
  <si>
    <t>Table G.1 Footnotes:</t>
  </si>
  <si>
    <r>
      <t xml:space="preserve">(aa) </t>
    </r>
    <r>
      <rPr>
        <u/>
        <sz val="11"/>
        <color theme="1"/>
        <rFont val="Arial"/>
        <family val="2"/>
      </rPr>
      <t>Dunsmuir WWTP</t>
    </r>
    <r>
      <rPr>
        <sz val="11"/>
        <color theme="1"/>
        <rFont val="Arial"/>
        <family val="2"/>
      </rPr>
      <t xml:space="preserve"> (CA0078441): The original facility design average dry weather flow (ADWF) capacity was 0.41 MGD. The design ADWF has been updated to be 0.30 mgd, based on a recent design analysis performed by the Discharger. The direct discharge of treated wastewater to surface waters or surface water drainages during the recreation season, 15 June through 15 September, is prohibited. CIWQS indicates discharge to surface water occurred for 30 days in 2008 (Nov only) and 90 days in 2011 (Jan-Mar &amp; Oct only) - not certain if this indicates only episodic discharges or incomplete CIWQS records.  Peak discharge is limited by capacity of secondary clarifier (0.5 MGD). Discharger plans upgrades for 2.2 PWWF. Number of days of discharge estimated because CIWQS records appear incomplete. Facility required to meet 10/10 BOD/TSS monthly average.</t>
    </r>
  </si>
  <si>
    <r>
      <t xml:space="preserve">(o) </t>
    </r>
    <r>
      <rPr>
        <u/>
        <sz val="11"/>
        <color theme="1"/>
        <rFont val="Arial"/>
        <family val="2"/>
      </rPr>
      <t>Donner Summit PUD WWTP</t>
    </r>
    <r>
      <rPr>
        <sz val="11"/>
        <color theme="1"/>
        <rFont val="Arial"/>
        <family val="2"/>
      </rPr>
      <t xml:space="preserve"> (CA0081621): Discharge of wastewater to the South Yuba River from discharge point EFF-001 from 1 August to 30 September is prohibited. CIWQS indicates the facility discharged to surface water on 129 days in 2012, and 209 days in 2013 as of 10/21/13;  number of days of flow used for load calculations, 304, was selected because CIWQS records appear incomplete for 2012 and 2013.</t>
    </r>
  </si>
  <si>
    <t>NPDES Permit No.</t>
  </si>
  <si>
    <t>Design flow &gt;0.2 MGD and likely to have elevated effluent MeHg concentration because use pond system or is a municipal WWTP that uses secondary treatment processes without nitrify/denitrify and filtration</t>
  </si>
  <si>
    <t>Facility that discharges directly to a reservoir on the 2010 303(d) or its tributaries</t>
  </si>
  <si>
    <t>Discharges directly to 303(d)-listed reservoir</t>
  </si>
  <si>
    <t>Discharges to a tributary of a 303(d)-listed reservoir</t>
  </si>
  <si>
    <t>Yes, CDEC PYM outflow</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</si>
</sst>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0.000000"/>
    <numFmt numFmtId="165" formatCode="0.0"/>
    <numFmt numFmtId="166" formatCode="0.000%"/>
    <numFmt numFmtId="167" formatCode="0.0%"/>
    <numFmt numFmtId="168" formatCode="#,##0.0"/>
    <numFmt numFmtId="169" formatCode="0.000"/>
    <numFmt numFmtId="170" formatCode="_(* #,##0_);_(* \(#,##0\);_(* &quot;-&quot;??_);_(@_)"/>
    <numFmt numFmtId="171" formatCode="_ * #,##0.00_ ;_ * \-#,##0.00_ ;_ * &quot;-&quot;??_ ;_ @_ "/>
  </numFmts>
  <fonts count="8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sz val="11"/>
      <color theme="1"/>
      <name val="Calibri"/>
      <family val="2"/>
      <scheme val="minor"/>
    </font>
    <font>
      <b/>
      <sz val="15"/>
      <color theme="3"/>
      <name val="Arial"/>
      <family val="2"/>
    </font>
    <font>
      <b/>
      <sz val="13"/>
      <color theme="3"/>
      <name val="Arial"/>
      <family val="2"/>
    </font>
    <font>
      <b/>
      <sz val="11"/>
      <color theme="3"/>
      <name val="Arial"/>
      <family val="2"/>
    </font>
    <font>
      <b/>
      <sz val="10"/>
      <color theme="1"/>
      <name val="Arial"/>
      <family val="2"/>
    </font>
    <font>
      <sz val="10"/>
      <name val="Arial"/>
      <family val="2"/>
    </font>
    <font>
      <b/>
      <sz val="11"/>
      <color theme="1"/>
      <name val="Calibri"/>
      <family val="2"/>
      <scheme val="minor"/>
    </font>
    <font>
      <u/>
      <sz val="11"/>
      <color theme="10"/>
      <name val="Calibri"/>
      <family val="2"/>
      <scheme val="minor"/>
    </font>
    <font>
      <i/>
      <sz val="8"/>
      <color theme="1"/>
      <name val="Arial"/>
      <family val="2"/>
    </font>
    <font>
      <b/>
      <sz val="11"/>
      <color theme="1"/>
      <name val="Arial"/>
      <family val="2"/>
    </font>
    <font>
      <sz val="11"/>
      <color indexed="8"/>
      <name val="Calibri"/>
      <family val="2"/>
    </font>
    <font>
      <sz val="11"/>
      <color theme="1"/>
      <name val="Arial"/>
      <family val="2"/>
    </font>
    <font>
      <sz val="11"/>
      <color indexed="9"/>
      <name val="Calibri"/>
      <family val="2"/>
    </font>
    <font>
      <sz val="11"/>
      <color theme="0"/>
      <name val="Arial"/>
      <family val="2"/>
    </font>
    <font>
      <sz val="11"/>
      <color theme="0"/>
      <name val="Calibri"/>
      <family val="2"/>
      <scheme val="minor"/>
    </font>
    <font>
      <sz val="11"/>
      <color indexed="20"/>
      <name val="Calibri"/>
      <family val="2"/>
    </font>
    <font>
      <sz val="11"/>
      <color rgb="FF9C0006"/>
      <name val="Arial"/>
      <family val="2"/>
    </font>
    <font>
      <sz val="11"/>
      <color rgb="FF9C0006"/>
      <name val="Calibri"/>
      <family val="2"/>
      <scheme val="minor"/>
    </font>
    <font>
      <b/>
      <sz val="11"/>
      <color indexed="52"/>
      <name val="Calibri"/>
      <family val="2"/>
    </font>
    <font>
      <b/>
      <sz val="11"/>
      <color rgb="FFFA7D00"/>
      <name val="Arial"/>
      <family val="2"/>
    </font>
    <font>
      <b/>
      <sz val="11"/>
      <color rgb="FFFA7D00"/>
      <name val="Calibri"/>
      <family val="2"/>
      <scheme val="minor"/>
    </font>
    <font>
      <b/>
      <sz val="11"/>
      <color indexed="9"/>
      <name val="Calibri"/>
      <family val="2"/>
    </font>
    <font>
      <b/>
      <sz val="11"/>
      <color theme="0"/>
      <name val="Arial"/>
      <family val="2"/>
    </font>
    <font>
      <b/>
      <sz val="11"/>
      <color theme="0"/>
      <name val="Calibri"/>
      <family val="2"/>
      <scheme val="minor"/>
    </font>
    <font>
      <sz val="12"/>
      <name val="Arial"/>
      <family val="2"/>
    </font>
    <font>
      <i/>
      <sz val="11"/>
      <color indexed="23"/>
      <name val="Calibri"/>
      <family val="2"/>
    </font>
    <font>
      <i/>
      <sz val="11"/>
      <color rgb="FF7F7F7F"/>
      <name val="Arial"/>
      <family val="2"/>
    </font>
    <font>
      <i/>
      <sz val="11"/>
      <color rgb="FF7F7F7F"/>
      <name val="Calibri"/>
      <family val="2"/>
      <scheme val="minor"/>
    </font>
    <font>
      <sz val="11"/>
      <color indexed="17"/>
      <name val="Calibri"/>
      <family val="2"/>
    </font>
    <font>
      <sz val="11"/>
      <color rgb="FF006100"/>
      <name val="Arial"/>
      <family val="2"/>
    </font>
    <font>
      <sz val="11"/>
      <color rgb="FF006100"/>
      <name val="Calibri"/>
      <family val="2"/>
      <scheme val="minor"/>
    </font>
    <font>
      <b/>
      <sz val="15"/>
      <color indexed="56"/>
      <name val="Calibri"/>
      <family val="2"/>
    </font>
    <font>
      <b/>
      <sz val="15"/>
      <color theme="3"/>
      <name val="Calibri"/>
      <family val="2"/>
      <scheme val="minor"/>
    </font>
    <font>
      <b/>
      <sz val="13"/>
      <color indexed="56"/>
      <name val="Calibri"/>
      <family val="2"/>
    </font>
    <font>
      <b/>
      <sz val="13"/>
      <color theme="3"/>
      <name val="Calibri"/>
      <family val="2"/>
      <scheme val="minor"/>
    </font>
    <font>
      <b/>
      <sz val="11"/>
      <color indexed="56"/>
      <name val="Calibri"/>
      <family val="2"/>
    </font>
    <font>
      <b/>
      <sz val="11"/>
      <color theme="3"/>
      <name val="Calibri"/>
      <family val="2"/>
      <scheme val="minor"/>
    </font>
    <font>
      <u/>
      <sz val="10"/>
      <color indexed="12"/>
      <name val="Arial"/>
      <family val="2"/>
    </font>
    <font>
      <u/>
      <sz val="11"/>
      <color theme="10"/>
      <name val="Arial"/>
      <family val="2"/>
    </font>
    <font>
      <sz val="11"/>
      <color indexed="62"/>
      <name val="Calibri"/>
      <family val="2"/>
    </font>
    <font>
      <sz val="11"/>
      <color rgb="FF3F3F76"/>
      <name val="Arial"/>
      <family val="2"/>
    </font>
    <font>
      <sz val="11"/>
      <color rgb="FF3F3F76"/>
      <name val="Calibri"/>
      <family val="2"/>
      <scheme val="minor"/>
    </font>
    <font>
      <sz val="11"/>
      <color indexed="52"/>
      <name val="Calibri"/>
      <family val="2"/>
    </font>
    <font>
      <sz val="11"/>
      <color rgb="FFFA7D00"/>
      <name val="Arial"/>
      <family val="2"/>
    </font>
    <font>
      <sz val="11"/>
      <color rgb="FFFA7D00"/>
      <name val="Calibri"/>
      <family val="2"/>
      <scheme val="minor"/>
    </font>
    <font>
      <sz val="11"/>
      <color indexed="60"/>
      <name val="Calibri"/>
      <family val="2"/>
    </font>
    <font>
      <sz val="11"/>
      <color rgb="FF9C6500"/>
      <name val="Arial"/>
      <family val="2"/>
    </font>
    <font>
      <sz val="11"/>
      <color rgb="FF9C6500"/>
      <name val="Calibri"/>
      <family val="2"/>
      <scheme val="minor"/>
    </font>
    <font>
      <sz val="10"/>
      <name val="MS Sans Serif"/>
      <family val="2"/>
    </font>
    <font>
      <b/>
      <sz val="11"/>
      <color indexed="63"/>
      <name val="Calibri"/>
      <family val="2"/>
    </font>
    <font>
      <b/>
      <sz val="11"/>
      <color rgb="FF3F3F3F"/>
      <name val="Arial"/>
      <family val="2"/>
    </font>
    <font>
      <b/>
      <sz val="11"/>
      <color rgb="FF3F3F3F"/>
      <name val="Calibri"/>
      <family val="2"/>
      <scheme val="minor"/>
    </font>
    <font>
      <b/>
      <sz val="18"/>
      <color indexed="56"/>
      <name val="Cambria"/>
      <family val="2"/>
    </font>
    <font>
      <b/>
      <sz val="11"/>
      <color indexed="8"/>
      <name val="Calibri"/>
      <family val="2"/>
    </font>
    <font>
      <sz val="11"/>
      <color indexed="10"/>
      <name val="Calibri"/>
      <family val="2"/>
    </font>
    <font>
      <sz val="11"/>
      <color rgb="FFFF0000"/>
      <name val="Arial"/>
      <family val="2"/>
    </font>
    <font>
      <sz val="11"/>
      <color rgb="FFFF0000"/>
      <name val="Calibri"/>
      <family val="2"/>
      <scheme val="minor"/>
    </font>
    <font>
      <sz val="8"/>
      <color theme="1"/>
      <name val="Arial"/>
      <family val="2"/>
    </font>
    <font>
      <sz val="9"/>
      <color theme="1"/>
      <name val="Arial"/>
      <family val="2"/>
    </font>
    <font>
      <sz val="9"/>
      <color rgb="FF0000FF"/>
      <name val="Arial"/>
      <family val="2"/>
    </font>
    <font>
      <i/>
      <sz val="9"/>
      <color theme="1"/>
      <name val="Arial"/>
      <family val="2"/>
    </font>
    <font>
      <b/>
      <sz val="9"/>
      <color theme="1"/>
      <name val="Arial"/>
      <family val="2"/>
    </font>
    <font>
      <b/>
      <u/>
      <sz val="9"/>
      <color theme="1"/>
      <name val="Arial"/>
      <family val="2"/>
    </font>
    <font>
      <u/>
      <sz val="11"/>
      <color theme="1"/>
      <name val="Arial"/>
      <family val="2"/>
    </font>
    <font>
      <vertAlign val="superscript"/>
      <sz val="11"/>
      <color theme="1"/>
      <name val="Arial"/>
      <family val="2"/>
    </font>
    <font>
      <b/>
      <sz val="18"/>
      <color theme="3"/>
      <name val="Cambria"/>
      <family val="2"/>
      <scheme val="major"/>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sz val="10"/>
      <color theme="0"/>
      <name val="Arial"/>
      <family val="2"/>
    </font>
    <font>
      <sz val="10"/>
      <color rgb="FF000000"/>
      <name val="Times New Roman"/>
      <family val="1"/>
    </font>
  </fonts>
  <fills count="6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00"/>
        <bgColor indexed="64"/>
      </patternFill>
    </fill>
    <fill>
      <patternFill patternType="solid">
        <fgColor rgb="FFCCFFFF"/>
        <bgColor indexed="64"/>
      </patternFill>
    </fill>
    <fill>
      <patternFill patternType="solid">
        <fgColor theme="9"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CC"/>
        <bgColor indexed="64"/>
      </patternFill>
    </fill>
    <fill>
      <patternFill patternType="solid">
        <fgColor theme="3" tint="0.79998168889431442"/>
        <bgColor indexed="64"/>
      </patternFill>
    </fill>
    <fill>
      <patternFill patternType="solid">
        <fgColor rgb="FFDDE9F7"/>
        <bgColor indexed="64"/>
      </patternFill>
    </fill>
    <fill>
      <patternFill patternType="solid">
        <fgColor theme="9" tint="0.59999389629810485"/>
        <bgColor indexed="64"/>
      </patternFill>
    </fill>
    <fill>
      <patternFill patternType="solid">
        <fgColor rgb="FFFFFF66"/>
        <bgColor indexed="64"/>
      </patternFill>
    </fill>
    <fill>
      <patternFill patternType="solid">
        <fgColor rgb="FFEBFFFF"/>
        <bgColor indexed="64"/>
      </patternFill>
    </fill>
    <fill>
      <patternFill patternType="solid">
        <fgColor rgb="FFFFEBFF"/>
        <bgColor indexed="64"/>
      </patternFill>
    </fill>
  </fills>
  <borders count="7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auto="1"/>
      </bottom>
      <diagonal/>
    </border>
    <border>
      <left style="dotted">
        <color indexed="64"/>
      </left>
      <right style="dotted">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top style="dotted">
        <color auto="1"/>
      </top>
      <bottom style="dotted">
        <color auto="1"/>
      </bottom>
      <diagonal/>
    </border>
    <border>
      <left style="thin">
        <color auto="1"/>
      </left>
      <right/>
      <top style="dotted">
        <color auto="1"/>
      </top>
      <bottom style="medium">
        <color auto="1"/>
      </bottom>
      <diagonal/>
    </border>
    <border>
      <left/>
      <right style="thin">
        <color auto="1"/>
      </right>
      <top style="medium">
        <color auto="1"/>
      </top>
      <bottom style="dotted">
        <color auto="1"/>
      </bottom>
      <diagonal/>
    </border>
    <border>
      <left/>
      <right style="thin">
        <color auto="1"/>
      </right>
      <top style="dotted">
        <color auto="1"/>
      </top>
      <bottom style="dotted">
        <color auto="1"/>
      </bottom>
      <diagonal/>
    </border>
    <border>
      <left/>
      <right style="thin">
        <color auto="1"/>
      </right>
      <top style="dotted">
        <color auto="1"/>
      </top>
      <bottom style="medium">
        <color auto="1"/>
      </bottom>
      <diagonal/>
    </border>
    <border>
      <left/>
      <right style="thin">
        <color auto="1"/>
      </right>
      <top/>
      <bottom style="dotted">
        <color auto="1"/>
      </bottom>
      <diagonal/>
    </border>
    <border>
      <left style="thin">
        <color auto="1"/>
      </left>
      <right style="thin">
        <color auto="1"/>
      </right>
      <top/>
      <bottom style="dotted">
        <color auto="1"/>
      </bottom>
      <diagonal/>
    </border>
    <border>
      <left style="thin">
        <color auto="1"/>
      </left>
      <right style="medium">
        <color auto="1"/>
      </right>
      <top/>
      <bottom style="dotted">
        <color auto="1"/>
      </bottom>
      <diagonal/>
    </border>
    <border>
      <left style="medium">
        <color auto="1"/>
      </left>
      <right style="thin">
        <color auto="1"/>
      </right>
      <top/>
      <bottom style="dotted">
        <color auto="1"/>
      </bottom>
      <diagonal/>
    </border>
    <border>
      <left style="medium">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thin">
        <color auto="1"/>
      </left>
      <right/>
      <top/>
      <bottom style="dotted">
        <color auto="1"/>
      </bottom>
      <diagonal/>
    </border>
    <border>
      <left style="medium">
        <color auto="1"/>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dotted">
        <color auto="1"/>
      </left>
      <right style="medium">
        <color auto="1"/>
      </right>
      <top style="thin">
        <color auto="1"/>
      </top>
      <bottom style="medium">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dotted">
        <color auto="1"/>
      </right>
      <top style="medium">
        <color auto="1"/>
      </top>
      <bottom style="thin">
        <color auto="1"/>
      </bottom>
      <diagonal/>
    </border>
    <border>
      <left style="dotted">
        <color auto="1"/>
      </left>
      <right/>
      <top style="medium">
        <color auto="1"/>
      </top>
      <bottom style="thin">
        <color auto="1"/>
      </bottom>
      <diagonal/>
    </border>
    <border>
      <left style="dotted">
        <color indexed="64"/>
      </left>
      <right style="dotted">
        <color indexed="64"/>
      </right>
      <top style="thin">
        <color indexed="64"/>
      </top>
      <bottom style="thin">
        <color indexed="64"/>
      </bottom>
      <diagonal/>
    </border>
    <border>
      <left/>
      <right/>
      <top style="thin">
        <color auto="1"/>
      </top>
      <bottom style="medium">
        <color auto="1"/>
      </bottom>
      <diagonal/>
    </border>
    <border>
      <left/>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tted">
        <color auto="1"/>
      </left>
      <right style="medium">
        <color auto="1"/>
      </right>
      <top style="thin">
        <color auto="1"/>
      </top>
      <bottom style="thin">
        <color auto="1"/>
      </bottom>
      <diagonal/>
    </border>
    <border>
      <left style="medium">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1257">
    <xf numFmtId="0" fontId="0" fillId="0" borderId="0"/>
    <xf numFmtId="43" fontId="6" fillId="0" borderId="0" applyFont="0" applyFill="0" applyBorder="0" applyAlignment="0" applyProtection="0"/>
    <xf numFmtId="9" fontId="6" fillId="0" borderId="0" applyFont="0" applyFill="0" applyBorder="0" applyAlignment="0" applyProtection="0"/>
    <xf numFmtId="0" fontId="11" fillId="0" borderId="0"/>
    <xf numFmtId="0" fontId="13" fillId="0" borderId="0" applyNumberFormat="0" applyFill="0" applyBorder="0" applyAlignment="0" applyProtection="0"/>
    <xf numFmtId="0" fontId="5" fillId="0" borderId="0"/>
    <xf numFmtId="0" fontId="16" fillId="37"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17"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16" fillId="38"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7"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16" fillId="39"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17"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16" fillId="40"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17"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16" fillId="41"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17"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16" fillId="42"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17"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16" fillId="43"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17"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16" fillId="4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17"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16" fillId="4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17"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16" fillId="40"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17"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16" fillId="4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17"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16" fillId="46"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17"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18" fillId="47" borderId="0" applyNumberFormat="0" applyBorder="0" applyAlignment="0" applyProtection="0"/>
    <xf numFmtId="0" fontId="19" fillId="12" borderId="0" applyNumberFormat="0" applyBorder="0" applyAlignment="0" applyProtection="0"/>
    <xf numFmtId="0" fontId="20" fillId="12" borderId="0" applyNumberFormat="0" applyBorder="0" applyAlignment="0" applyProtection="0"/>
    <xf numFmtId="0" fontId="18" fillId="44" borderId="0" applyNumberFormat="0" applyBorder="0" applyAlignment="0" applyProtection="0"/>
    <xf numFmtId="0" fontId="19" fillId="16" borderId="0" applyNumberFormat="0" applyBorder="0" applyAlignment="0" applyProtection="0"/>
    <xf numFmtId="0" fontId="20" fillId="16" borderId="0" applyNumberFormat="0" applyBorder="0" applyAlignment="0" applyProtection="0"/>
    <xf numFmtId="0" fontId="18" fillId="45" borderId="0" applyNumberFormat="0" applyBorder="0" applyAlignment="0" applyProtection="0"/>
    <xf numFmtId="0" fontId="19" fillId="20" borderId="0" applyNumberFormat="0" applyBorder="0" applyAlignment="0" applyProtection="0"/>
    <xf numFmtId="0" fontId="20" fillId="20" borderId="0" applyNumberFormat="0" applyBorder="0" applyAlignment="0" applyProtection="0"/>
    <xf numFmtId="0" fontId="18" fillId="48" borderId="0" applyNumberFormat="0" applyBorder="0" applyAlignment="0" applyProtection="0"/>
    <xf numFmtId="0" fontId="19" fillId="24" borderId="0" applyNumberFormat="0" applyBorder="0" applyAlignment="0" applyProtection="0"/>
    <xf numFmtId="0" fontId="20" fillId="24" borderId="0" applyNumberFormat="0" applyBorder="0" applyAlignment="0" applyProtection="0"/>
    <xf numFmtId="0" fontId="18" fillId="49" borderId="0" applyNumberFormat="0" applyBorder="0" applyAlignment="0" applyProtection="0"/>
    <xf numFmtId="0" fontId="19" fillId="28" borderId="0" applyNumberFormat="0" applyBorder="0" applyAlignment="0" applyProtection="0"/>
    <xf numFmtId="0" fontId="20" fillId="28" borderId="0" applyNumberFormat="0" applyBorder="0" applyAlignment="0" applyProtection="0"/>
    <xf numFmtId="0" fontId="18" fillId="50" borderId="0" applyNumberFormat="0" applyBorder="0" applyAlignment="0" applyProtection="0"/>
    <xf numFmtId="0" fontId="19" fillId="32" borderId="0" applyNumberFormat="0" applyBorder="0" applyAlignment="0" applyProtection="0"/>
    <xf numFmtId="0" fontId="20" fillId="32" borderId="0" applyNumberFormat="0" applyBorder="0" applyAlignment="0" applyProtection="0"/>
    <xf numFmtId="0" fontId="18" fillId="51" borderId="0" applyNumberFormat="0" applyBorder="0" applyAlignment="0" applyProtection="0"/>
    <xf numFmtId="0" fontId="19" fillId="9" borderId="0" applyNumberFormat="0" applyBorder="0" applyAlignment="0" applyProtection="0"/>
    <xf numFmtId="0" fontId="20" fillId="9" borderId="0" applyNumberFormat="0" applyBorder="0" applyAlignment="0" applyProtection="0"/>
    <xf numFmtId="0" fontId="18" fillId="52" borderId="0" applyNumberFormat="0" applyBorder="0" applyAlignment="0" applyProtection="0"/>
    <xf numFmtId="0" fontId="19" fillId="13" borderId="0" applyNumberFormat="0" applyBorder="0" applyAlignment="0" applyProtection="0"/>
    <xf numFmtId="0" fontId="20" fillId="13" borderId="0" applyNumberFormat="0" applyBorder="0" applyAlignment="0" applyProtection="0"/>
    <xf numFmtId="0" fontId="18" fillId="53" borderId="0" applyNumberFormat="0" applyBorder="0" applyAlignment="0" applyProtection="0"/>
    <xf numFmtId="0" fontId="19" fillId="17" borderId="0" applyNumberFormat="0" applyBorder="0" applyAlignment="0" applyProtection="0"/>
    <xf numFmtId="0" fontId="20" fillId="17" borderId="0" applyNumberFormat="0" applyBorder="0" applyAlignment="0" applyProtection="0"/>
    <xf numFmtId="0" fontId="18" fillId="48" borderId="0" applyNumberFormat="0" applyBorder="0" applyAlignment="0" applyProtection="0"/>
    <xf numFmtId="0" fontId="19" fillId="21" borderId="0" applyNumberFormat="0" applyBorder="0" applyAlignment="0" applyProtection="0"/>
    <xf numFmtId="0" fontId="20" fillId="21" borderId="0" applyNumberFormat="0" applyBorder="0" applyAlignment="0" applyProtection="0"/>
    <xf numFmtId="0" fontId="18" fillId="49" borderId="0" applyNumberFormat="0" applyBorder="0" applyAlignment="0" applyProtection="0"/>
    <xf numFmtId="0" fontId="19" fillId="25" borderId="0" applyNumberFormat="0" applyBorder="0" applyAlignment="0" applyProtection="0"/>
    <xf numFmtId="0" fontId="20" fillId="25" borderId="0" applyNumberFormat="0" applyBorder="0" applyAlignment="0" applyProtection="0"/>
    <xf numFmtId="0" fontId="18" fillId="54" borderId="0" applyNumberFormat="0" applyBorder="0" applyAlignment="0" applyProtection="0"/>
    <xf numFmtId="0" fontId="19" fillId="29" borderId="0" applyNumberFormat="0" applyBorder="0" applyAlignment="0" applyProtection="0"/>
    <xf numFmtId="0" fontId="20" fillId="29" borderId="0" applyNumberFormat="0" applyBorder="0" applyAlignment="0" applyProtection="0"/>
    <xf numFmtId="0" fontId="21" fillId="38" borderId="0" applyNumberFormat="0" applyBorder="0" applyAlignment="0" applyProtection="0"/>
    <xf numFmtId="0" fontId="22" fillId="3" borderId="0" applyNumberFormat="0" applyBorder="0" applyAlignment="0" applyProtection="0"/>
    <xf numFmtId="0" fontId="23" fillId="3" borderId="0" applyNumberFormat="0" applyBorder="0" applyAlignment="0" applyProtection="0"/>
    <xf numFmtId="0" fontId="24" fillId="55" borderId="12" applyNumberFormat="0" applyAlignment="0" applyProtection="0"/>
    <xf numFmtId="0" fontId="24" fillId="55" borderId="12" applyNumberFormat="0" applyAlignment="0" applyProtection="0"/>
    <xf numFmtId="0" fontId="24" fillId="55" borderId="12" applyNumberFormat="0" applyAlignment="0" applyProtection="0"/>
    <xf numFmtId="0" fontId="24" fillId="55" borderId="12" applyNumberFormat="0" applyAlignment="0" applyProtection="0"/>
    <xf numFmtId="0" fontId="25" fillId="6" borderId="4" applyNumberFormat="0" applyAlignment="0" applyProtection="0"/>
    <xf numFmtId="0" fontId="26" fillId="6" borderId="4" applyNumberFormat="0" applyAlignment="0" applyProtection="0"/>
    <xf numFmtId="0" fontId="27" fillId="56" borderId="13" applyNumberFormat="0" applyAlignment="0" applyProtection="0"/>
    <xf numFmtId="0" fontId="28" fillId="7" borderId="7" applyNumberFormat="0" applyAlignment="0" applyProtection="0"/>
    <xf numFmtId="0" fontId="29" fillId="7" borderId="7" applyNumberFormat="0" applyAlignment="0" applyProtection="0"/>
    <xf numFmtId="43" fontId="17"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4" fontId="17" fillId="0" borderId="0" applyFont="0" applyFill="0" applyBorder="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39" borderId="0" applyNumberFormat="0" applyBorder="0" applyAlignment="0" applyProtection="0"/>
    <xf numFmtId="0" fontId="35" fillId="2" borderId="0" applyNumberFormat="0" applyBorder="0" applyAlignment="0" applyProtection="0"/>
    <xf numFmtId="0" fontId="36" fillId="2" borderId="0" applyNumberFormat="0" applyBorder="0" applyAlignment="0" applyProtection="0"/>
    <xf numFmtId="0" fontId="37" fillId="0" borderId="14" applyNumberFormat="0" applyFill="0" applyAlignment="0" applyProtection="0"/>
    <xf numFmtId="0" fontId="7" fillId="0" borderId="1" applyNumberFormat="0" applyFill="0" applyAlignment="0" applyProtection="0"/>
    <xf numFmtId="0" fontId="38" fillId="0" borderId="1" applyNumberFormat="0" applyFill="0" applyAlignment="0" applyProtection="0"/>
    <xf numFmtId="0" fontId="39" fillId="0" borderId="15" applyNumberFormat="0" applyFill="0" applyAlignment="0" applyProtection="0"/>
    <xf numFmtId="0" fontId="8" fillId="0" borderId="2" applyNumberFormat="0" applyFill="0" applyAlignment="0" applyProtection="0"/>
    <xf numFmtId="0" fontId="40" fillId="0" borderId="2" applyNumberFormat="0" applyFill="0" applyAlignment="0" applyProtection="0"/>
    <xf numFmtId="0" fontId="41" fillId="0" borderId="16" applyNumberFormat="0" applyFill="0" applyAlignment="0" applyProtection="0"/>
    <xf numFmtId="0" fontId="9" fillId="0" borderId="3" applyNumberFormat="0" applyFill="0" applyAlignment="0" applyProtection="0"/>
    <xf numFmtId="0" fontId="42" fillId="0" borderId="3" applyNumberFormat="0" applyFill="0" applyAlignment="0" applyProtection="0"/>
    <xf numFmtId="0" fontId="41" fillId="0" borderId="0" applyNumberFormat="0" applyFill="0" applyBorder="0" applyAlignment="0" applyProtection="0"/>
    <xf numFmtId="0" fontId="9"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42" borderId="12" applyNumberFormat="0" applyAlignment="0" applyProtection="0"/>
    <xf numFmtId="0" fontId="45" fillId="42" borderId="12" applyNumberFormat="0" applyAlignment="0" applyProtection="0"/>
    <xf numFmtId="0" fontId="45" fillId="42" borderId="12" applyNumberFormat="0" applyAlignment="0" applyProtection="0"/>
    <xf numFmtId="0" fontId="45" fillId="42" borderId="12" applyNumberFormat="0" applyAlignment="0" applyProtection="0"/>
    <xf numFmtId="0" fontId="46" fillId="5" borderId="4" applyNumberFormat="0" applyAlignment="0" applyProtection="0"/>
    <xf numFmtId="0" fontId="47" fillId="5" borderId="4" applyNumberFormat="0" applyAlignment="0" applyProtection="0"/>
    <xf numFmtId="0" fontId="48" fillId="0" borderId="17" applyNumberFormat="0" applyFill="0" applyAlignment="0" applyProtection="0"/>
    <xf numFmtId="0" fontId="49" fillId="0" borderId="6" applyNumberFormat="0" applyFill="0" applyAlignment="0" applyProtection="0"/>
    <xf numFmtId="0" fontId="50" fillId="0" borderId="6" applyNumberFormat="0" applyFill="0" applyAlignment="0" applyProtection="0"/>
    <xf numFmtId="0" fontId="51" fillId="57" borderId="0" applyNumberFormat="0" applyBorder="0" applyAlignment="0" applyProtection="0"/>
    <xf numFmtId="0" fontId="52" fillId="4" borderId="0" applyNumberFormat="0" applyBorder="0" applyAlignment="0" applyProtection="0"/>
    <xf numFmtId="0" fontId="53" fillId="4" borderId="0" applyNumberFormat="0" applyBorder="0" applyAlignment="0" applyProtection="0"/>
    <xf numFmtId="0" fontId="30" fillId="0" borderId="0"/>
    <xf numFmtId="0" fontId="30" fillId="0" borderId="0"/>
    <xf numFmtId="0" fontId="6" fillId="0" borderId="0"/>
    <xf numFmtId="0" fontId="6" fillId="0" borderId="0"/>
    <xf numFmtId="0" fontId="6" fillId="0" borderId="0"/>
    <xf numFmtId="0" fontId="11" fillId="0" borderId="0"/>
    <xf numFmtId="0" fontId="11" fillId="0" borderId="0"/>
    <xf numFmtId="0" fontId="5" fillId="0" borderId="0"/>
    <xf numFmtId="0" fontId="16" fillId="0" borderId="0"/>
    <xf numFmtId="0" fontId="54" fillId="0" borderId="0"/>
    <xf numFmtId="0" fontId="54" fillId="0" borderId="0"/>
    <xf numFmtId="0" fontId="6" fillId="0" borderId="0"/>
    <xf numFmtId="0" fontId="11" fillId="0" borderId="0"/>
    <xf numFmtId="0" fontId="6" fillId="0" borderId="0"/>
    <xf numFmtId="0" fontId="11" fillId="0" borderId="0"/>
    <xf numFmtId="0" fontId="54" fillId="0" borderId="0"/>
    <xf numFmtId="0" fontId="17" fillId="0" borderId="0"/>
    <xf numFmtId="0" fontId="6" fillId="0" borderId="0"/>
    <xf numFmtId="0" fontId="11" fillId="0" borderId="0"/>
    <xf numFmtId="0" fontId="11" fillId="0" borderId="0"/>
    <xf numFmtId="0" fontId="11" fillId="0" borderId="0"/>
    <xf numFmtId="0" fontId="11" fillId="0" borderId="0"/>
    <xf numFmtId="0" fontId="6" fillId="0" borderId="0"/>
    <xf numFmtId="0" fontId="54" fillId="0" borderId="0"/>
    <xf numFmtId="0" fontId="54" fillId="0" borderId="0"/>
    <xf numFmtId="0" fontId="11" fillId="0" borderId="0"/>
    <xf numFmtId="0" fontId="54" fillId="0" borderId="0"/>
    <xf numFmtId="0" fontId="30" fillId="0" borderId="0"/>
    <xf numFmtId="0" fontId="30" fillId="0" borderId="0"/>
    <xf numFmtId="0" fontId="17" fillId="0" borderId="0"/>
    <xf numFmtId="0" fontId="6" fillId="0" borderId="0"/>
    <xf numFmtId="0" fontId="6" fillId="0" borderId="0"/>
    <xf numFmtId="0" fontId="11" fillId="0" borderId="0"/>
    <xf numFmtId="0" fontId="54" fillId="58" borderId="18" applyNumberFormat="0" applyFont="0" applyAlignment="0" applyProtection="0"/>
    <xf numFmtId="0" fontId="1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16" fillId="8" borderId="8" applyNumberFormat="0" applyFont="0" applyAlignment="0" applyProtection="0"/>
    <xf numFmtId="0" fontId="54" fillId="58" borderId="18" applyNumberFormat="0" applyFont="0" applyAlignment="0" applyProtection="0"/>
    <xf numFmtId="0" fontId="54" fillId="58" borderId="18" applyNumberFormat="0" applyFont="0" applyAlignment="0" applyProtection="0"/>
    <xf numFmtId="0" fontId="54" fillId="58" borderId="18" applyNumberFormat="0" applyFont="0" applyAlignment="0" applyProtection="0"/>
    <xf numFmtId="0" fontId="6" fillId="8" borderId="8" applyNumberFormat="0" applyFont="0" applyAlignment="0" applyProtection="0"/>
    <xf numFmtId="0" fontId="1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17" fillId="8" borderId="8" applyNumberFormat="0" applyFont="0" applyAlignment="0" applyProtection="0"/>
    <xf numFmtId="0" fontId="1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5" fillId="8" borderId="8" applyNumberFormat="0" applyFont="0" applyAlignment="0" applyProtection="0"/>
    <xf numFmtId="0" fontId="55" fillId="55" borderId="19" applyNumberFormat="0" applyAlignment="0" applyProtection="0"/>
    <xf numFmtId="0" fontId="55" fillId="55" borderId="19" applyNumberFormat="0" applyAlignment="0" applyProtection="0"/>
    <xf numFmtId="0" fontId="55" fillId="55" borderId="19" applyNumberFormat="0" applyAlignment="0" applyProtection="0"/>
    <xf numFmtId="0" fontId="55" fillId="55" borderId="19" applyNumberFormat="0" applyAlignment="0" applyProtection="0"/>
    <xf numFmtId="0" fontId="55" fillId="55" borderId="19" applyNumberFormat="0" applyAlignment="0" applyProtection="0"/>
    <xf numFmtId="0" fontId="55" fillId="55" borderId="19" applyNumberFormat="0" applyAlignment="0" applyProtection="0"/>
    <xf numFmtId="0" fontId="56" fillId="6" borderId="5" applyNumberFormat="0" applyAlignment="0" applyProtection="0"/>
    <xf numFmtId="0" fontId="57" fillId="6" borderId="5" applyNumberFormat="0" applyAlignment="0" applyProtection="0"/>
    <xf numFmtId="9" fontId="17"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11" fillId="0" borderId="0" applyFont="0" applyFill="0" applyBorder="0" applyAlignment="0" applyProtection="0"/>
    <xf numFmtId="9" fontId="6" fillId="0" borderId="0" applyFont="0" applyFill="0" applyBorder="0" applyAlignment="0" applyProtection="0"/>
    <xf numFmtId="0" fontId="58" fillId="0" borderId="0" applyNumberFormat="0" applyFill="0" applyBorder="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59" fillId="0" borderId="20" applyNumberFormat="0" applyFill="0" applyAlignment="0" applyProtection="0"/>
    <xf numFmtId="0" fontId="15" fillId="0" borderId="9" applyNumberFormat="0" applyFill="0" applyAlignment="0" applyProtection="0"/>
    <xf numFmtId="0" fontId="12" fillId="0" borderId="9" applyNumberFormat="0" applyFill="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3" fillId="0" borderId="0"/>
    <xf numFmtId="0" fontId="6" fillId="0" borderId="0"/>
    <xf numFmtId="43" fontId="6" fillId="0" borderId="0" applyFont="0" applyFill="0" applyBorder="0" applyAlignment="0" applyProtection="0"/>
    <xf numFmtId="9" fontId="6" fillId="0" borderId="0" applyFont="0" applyFill="0" applyBorder="0" applyAlignment="0" applyProtection="0"/>
    <xf numFmtId="0" fontId="3" fillId="0" borderId="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3" fillId="8" borderId="8" applyNumberFormat="0" applyFon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9" fontId="4" fillId="0" borderId="0" applyFont="0" applyFill="0" applyBorder="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71" fillId="0" borderId="0" applyNumberFormat="0" applyFill="0" applyBorder="0" applyAlignment="0" applyProtection="0"/>
    <xf numFmtId="0" fontId="6" fillId="8" borderId="8" applyNumberFormat="0" applyFont="0" applyAlignment="0" applyProtection="0"/>
    <xf numFmtId="0" fontId="72" fillId="2" borderId="0" applyNumberFormat="0" applyBorder="0" applyAlignment="0" applyProtection="0"/>
    <xf numFmtId="0" fontId="73" fillId="3" borderId="0" applyNumberFormat="0" applyBorder="0" applyAlignment="0" applyProtection="0"/>
    <xf numFmtId="0" fontId="74" fillId="4" borderId="0" applyNumberFormat="0" applyBorder="0" applyAlignment="0" applyProtection="0"/>
    <xf numFmtId="0" fontId="75" fillId="5" borderId="4" applyNumberFormat="0" applyAlignment="0" applyProtection="0"/>
    <xf numFmtId="0" fontId="76" fillId="6" borderId="5" applyNumberFormat="0" applyAlignment="0" applyProtection="0"/>
    <xf numFmtId="0" fontId="77" fillId="6" borderId="4" applyNumberFormat="0" applyAlignment="0" applyProtection="0"/>
    <xf numFmtId="0" fontId="78" fillId="0" borderId="6" applyNumberFormat="0" applyFill="0" applyAlignment="0" applyProtection="0"/>
    <xf numFmtId="0" fontId="79" fillId="7" borderId="7" applyNumberFormat="0" applyAlignment="0" applyProtection="0"/>
    <xf numFmtId="0" fontId="80" fillId="0" borderId="0" applyNumberFormat="0" applyFill="0" applyBorder="0" applyAlignment="0" applyProtection="0"/>
    <xf numFmtId="0" fontId="81" fillId="0" borderId="0" applyNumberFormat="0" applyFill="0" applyBorder="0" applyAlignment="0" applyProtection="0"/>
    <xf numFmtId="0" fontId="10" fillId="0" borderId="9" applyNumberFormat="0" applyFill="0" applyAlignment="0" applyProtection="0"/>
    <xf numFmtId="0" fontId="8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82" fillId="12" borderId="0" applyNumberFormat="0" applyBorder="0" applyAlignment="0" applyProtection="0"/>
    <xf numFmtId="0" fontId="8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82" fillId="16" borderId="0" applyNumberFormat="0" applyBorder="0" applyAlignment="0" applyProtection="0"/>
    <xf numFmtId="0" fontId="8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82" fillId="20" borderId="0" applyNumberFormat="0" applyBorder="0" applyAlignment="0" applyProtection="0"/>
    <xf numFmtId="0" fontId="8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82" fillId="24" borderId="0" applyNumberFormat="0" applyBorder="0" applyAlignment="0" applyProtection="0"/>
    <xf numFmtId="0" fontId="8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82" fillId="28" borderId="0" applyNumberFormat="0" applyBorder="0" applyAlignment="0" applyProtection="0"/>
    <xf numFmtId="0" fontId="8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82" fillId="32" borderId="0" applyNumberFormat="0" applyBorder="0" applyAlignment="0" applyProtection="0"/>
    <xf numFmtId="0" fontId="16" fillId="37"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16" fillId="38"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41" fillId="0" borderId="67" applyNumberFormat="0" applyFill="0" applyAlignment="0" applyProtection="0"/>
    <xf numFmtId="0" fontId="16" fillId="39"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16" fillId="40"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16" fillId="41"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16" fillId="42"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16" fillId="43"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16" fillId="4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16" fillId="4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16" fillId="40"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16" fillId="4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16" fillId="46"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2"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4"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28"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32"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9"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5"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0" fillId="29"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3" fillId="3" borderId="0" applyNumberFormat="0" applyBorder="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4" fillId="55" borderId="60" applyNumberFormat="0" applyAlignment="0" applyProtection="0"/>
    <xf numFmtId="0" fontId="26" fillId="6" borderId="4" applyNumberFormat="0" applyAlignment="0" applyProtection="0"/>
    <xf numFmtId="0" fontId="26" fillId="6" borderId="4" applyNumberFormat="0" applyAlignment="0" applyProtection="0"/>
    <xf numFmtId="0" fontId="26" fillId="6" borderId="4" applyNumberFormat="0" applyAlignment="0" applyProtection="0"/>
    <xf numFmtId="0" fontId="26" fillId="6" borderId="4" applyNumberFormat="0" applyAlignment="0" applyProtection="0"/>
    <xf numFmtId="0" fontId="29" fillId="7" borderId="7" applyNumberFormat="0" applyAlignment="0" applyProtection="0"/>
    <xf numFmtId="0" fontId="29" fillId="7" borderId="7" applyNumberFormat="0" applyAlignment="0" applyProtection="0"/>
    <xf numFmtId="0" fontId="29" fillId="7" borderId="7" applyNumberFormat="0" applyAlignment="0" applyProtection="0"/>
    <xf numFmtId="0" fontId="29" fillId="7" borderId="7" applyNumberFormat="0" applyAlignment="0" applyProtection="0"/>
    <xf numFmtId="43" fontId="54" fillId="0" borderId="0" applyFont="0" applyFill="0" applyBorder="0" applyAlignment="0" applyProtection="0"/>
    <xf numFmtId="43" fontId="17" fillId="0" borderId="0" applyFont="0" applyFill="0" applyBorder="0" applyAlignment="0" applyProtection="0"/>
    <xf numFmtId="43" fontId="54"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171" fontId="4" fillId="0" borderId="0" applyFont="0" applyFill="0" applyBorder="0" applyAlignment="0" applyProtection="0"/>
    <xf numFmtId="0" fontId="33" fillId="0" borderId="0" applyNumberFormat="0" applyFill="0" applyBorder="0" applyAlignment="0" applyProtection="0"/>
    <xf numFmtId="0" fontId="31"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6" fillId="2" borderId="0" applyNumberFormat="0" applyBorder="0" applyAlignment="0" applyProtection="0"/>
    <xf numFmtId="0" fontId="38" fillId="0" borderId="1" applyNumberFormat="0" applyFill="0" applyAlignment="0" applyProtection="0"/>
    <xf numFmtId="0" fontId="37" fillId="0" borderId="14" applyNumberFormat="0" applyFill="0" applyAlignment="0" applyProtection="0"/>
    <xf numFmtId="0" fontId="38" fillId="0" borderId="1" applyNumberFormat="0" applyFill="0" applyAlignment="0" applyProtection="0"/>
    <xf numFmtId="0" fontId="38" fillId="0" borderId="1" applyNumberFormat="0" applyFill="0" applyAlignment="0" applyProtection="0"/>
    <xf numFmtId="0" fontId="38" fillId="0" borderId="1" applyNumberFormat="0" applyFill="0" applyAlignment="0" applyProtection="0"/>
    <xf numFmtId="0" fontId="38" fillId="0" borderId="1" applyNumberFormat="0" applyFill="0" applyAlignment="0" applyProtection="0"/>
    <xf numFmtId="0" fontId="40" fillId="0" borderId="2" applyNumberFormat="0" applyFill="0" applyAlignment="0" applyProtection="0"/>
    <xf numFmtId="0" fontId="39" fillId="0" borderId="15"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40" fillId="0" borderId="2" applyNumberFormat="0" applyFill="0" applyAlignment="0" applyProtection="0"/>
    <xf numFmtId="0" fontId="42" fillId="0" borderId="3"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1" fillId="0" borderId="16"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3" applyNumberFormat="0" applyFill="0" applyAlignment="0" applyProtection="0"/>
    <xf numFmtId="0" fontId="42"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5" fillId="42" borderId="60" applyNumberFormat="0" applyAlignment="0" applyProtection="0"/>
    <xf numFmtId="0" fontId="47" fillId="5" borderId="4" applyNumberFormat="0" applyAlignment="0" applyProtection="0"/>
    <xf numFmtId="0" fontId="47" fillId="5" borderId="4" applyNumberFormat="0" applyAlignment="0" applyProtection="0"/>
    <xf numFmtId="0" fontId="47" fillId="5" borderId="4" applyNumberFormat="0" applyAlignment="0" applyProtection="0"/>
    <xf numFmtId="0" fontId="47" fillId="5" borderId="4" applyNumberFormat="0" applyAlignment="0" applyProtection="0"/>
    <xf numFmtId="0" fontId="50" fillId="0" borderId="6" applyNumberFormat="0" applyFill="0" applyAlignment="0" applyProtection="0"/>
    <xf numFmtId="0" fontId="48" fillId="0" borderId="17" applyNumberFormat="0" applyFill="0" applyAlignment="0" applyProtection="0"/>
    <xf numFmtId="0" fontId="50" fillId="0" borderId="6" applyNumberFormat="0" applyFill="0" applyAlignment="0" applyProtection="0"/>
    <xf numFmtId="0" fontId="50" fillId="0" borderId="6" applyNumberFormat="0" applyFill="0" applyAlignment="0" applyProtection="0"/>
    <xf numFmtId="0" fontId="50" fillId="0" borderId="6" applyNumberFormat="0" applyFill="0" applyAlignment="0" applyProtection="0"/>
    <xf numFmtId="0" fontId="50" fillId="0" borderId="6" applyNumberFormat="0" applyFill="0" applyAlignment="0" applyProtection="0"/>
    <xf numFmtId="0" fontId="53" fillId="4" borderId="0" applyNumberFormat="0" applyBorder="0" applyAlignment="0" applyProtection="0"/>
    <xf numFmtId="0" fontId="53" fillId="4" borderId="0" applyNumberFormat="0" applyBorder="0" applyAlignment="0" applyProtection="0"/>
    <xf numFmtId="0" fontId="53" fillId="4" borderId="0" applyNumberFormat="0" applyBorder="0" applyAlignment="0" applyProtection="0"/>
    <xf numFmtId="0" fontId="53" fillId="4" borderId="0" applyNumberFormat="0" applyBorder="0" applyAlignment="0" applyProtection="0"/>
    <xf numFmtId="0" fontId="54" fillId="0" borderId="0"/>
    <xf numFmtId="0" fontId="54" fillId="0" borderId="0"/>
    <xf numFmtId="0" fontId="6" fillId="0" borderId="0"/>
    <xf numFmtId="0" fontId="30" fillId="0" borderId="0"/>
    <xf numFmtId="0" fontId="16" fillId="0" borderId="0"/>
    <xf numFmtId="0" fontId="1" fillId="0" borderId="0"/>
    <xf numFmtId="0" fontId="1" fillId="0" borderId="0"/>
    <xf numFmtId="0" fontId="1" fillId="0" borderId="0"/>
    <xf numFmtId="0" fontId="1" fillId="0" borderId="0"/>
    <xf numFmtId="0" fontId="6" fillId="0" borderId="0"/>
    <xf numFmtId="0" fontId="6" fillId="0" borderId="0"/>
    <xf numFmtId="0" fontId="6" fillId="0" borderId="0"/>
    <xf numFmtId="0" fontId="54" fillId="0" borderId="0"/>
    <xf numFmtId="0" fontId="6" fillId="0" borderId="0"/>
    <xf numFmtId="0" fontId="6" fillId="0" borderId="0"/>
    <xf numFmtId="0" fontId="54" fillId="0" borderId="0"/>
    <xf numFmtId="0" fontId="6" fillId="0" borderId="0"/>
    <xf numFmtId="0" fontId="16" fillId="0" borderId="0"/>
    <xf numFmtId="0" fontId="6" fillId="0" borderId="0"/>
    <xf numFmtId="0" fontId="6" fillId="0" borderId="0"/>
    <xf numFmtId="0" fontId="4" fillId="0" borderId="0"/>
    <xf numFmtId="0" fontId="4" fillId="0" borderId="0"/>
    <xf numFmtId="0" fontId="54" fillId="0" borderId="0"/>
    <xf numFmtId="0" fontId="4" fillId="0" borderId="0"/>
    <xf numFmtId="0" fontId="54" fillId="0" borderId="0"/>
    <xf numFmtId="0" fontId="54" fillId="0" borderId="0"/>
    <xf numFmtId="0" fontId="6" fillId="0" borderId="0"/>
    <xf numFmtId="0" fontId="6" fillId="0" borderId="0"/>
    <xf numFmtId="0" fontId="6" fillId="0" borderId="0"/>
    <xf numFmtId="0" fontId="54" fillId="0" borderId="0"/>
    <xf numFmtId="0" fontId="54" fillId="0" borderId="0"/>
    <xf numFmtId="0" fontId="54" fillId="0" borderId="0"/>
    <xf numFmtId="0" fontId="6" fillId="0" borderId="0"/>
    <xf numFmtId="0" fontId="6" fillId="0" borderId="0"/>
    <xf numFmtId="0" fontId="6" fillId="0" borderId="0"/>
    <xf numFmtId="0" fontId="4" fillId="0" borderId="0"/>
    <xf numFmtId="0" fontId="4" fillId="0" borderId="0"/>
    <xf numFmtId="0" fontId="6" fillId="0" borderId="0"/>
    <xf numFmtId="0" fontId="4" fillId="0" borderId="0"/>
    <xf numFmtId="0" fontId="4" fillId="0" borderId="0"/>
    <xf numFmtId="0" fontId="4" fillId="0" borderId="0"/>
    <xf numFmtId="0" fontId="30"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8" borderId="8" applyNumberFormat="0" applyFont="0" applyAlignment="0" applyProtection="0"/>
    <xf numFmtId="0" fontId="6" fillId="8" borderId="8" applyNumberFormat="0" applyFont="0" applyAlignment="0" applyProtection="0"/>
    <xf numFmtId="0" fontId="16" fillId="8" borderId="8" applyNumberFormat="0" applyFont="0" applyAlignment="0" applyProtection="0"/>
    <xf numFmtId="0" fontId="6" fillId="8" borderId="8" applyNumberFormat="0" applyFont="0" applyAlignment="0" applyProtection="0"/>
    <xf numFmtId="0" fontId="16" fillId="8" borderId="8"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54" fillId="58" borderId="61" applyNumberFormat="0" applyFont="0" applyAlignment="0" applyProtection="0"/>
    <xf numFmtId="0" fontId="16" fillId="8" borderId="8" applyNumberFormat="0" applyFont="0" applyAlignment="0" applyProtection="0"/>
    <xf numFmtId="0" fontId="16" fillId="8" borderId="8" applyNumberFormat="0" applyFont="0" applyAlignment="0" applyProtection="0"/>
    <xf numFmtId="0" fontId="1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5" fillId="55" borderId="62" applyNumberFormat="0" applyAlignment="0" applyProtection="0"/>
    <xf numFmtId="0" fontId="57" fillId="6" borderId="5" applyNumberFormat="0" applyAlignment="0" applyProtection="0"/>
    <xf numFmtId="0" fontId="57" fillId="6" borderId="5" applyNumberFormat="0" applyAlignment="0" applyProtection="0"/>
    <xf numFmtId="0" fontId="57" fillId="6" borderId="5" applyNumberFormat="0" applyAlignment="0" applyProtection="0"/>
    <xf numFmtId="0" fontId="57" fillId="6" borderId="5" applyNumberFormat="0" applyAlignment="0" applyProtection="0"/>
    <xf numFmtId="9" fontId="6" fillId="0" borderId="0" applyFont="0" applyFill="0" applyBorder="0" applyAlignment="0" applyProtection="0"/>
    <xf numFmtId="9" fontId="54" fillId="0" borderId="0" applyFont="0" applyFill="0" applyBorder="0" applyAlignment="0" applyProtection="0"/>
    <xf numFmtId="9" fontId="54"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9" fontId="4" fillId="0" borderId="0" applyFont="0" applyFill="0" applyBorder="0" applyAlignment="0" applyProtection="0"/>
    <xf numFmtId="9" fontId="54" fillId="0" borderId="0" applyFont="0" applyFill="0" applyBorder="0" applyAlignment="0" applyProtection="0"/>
    <xf numFmtId="9" fontId="4" fillId="0" borderId="0" applyFont="0" applyFill="0" applyBorder="0" applyAlignment="0" applyProtection="0"/>
    <xf numFmtId="9" fontId="54" fillId="0" borderId="0" applyFont="0" applyFill="0" applyBorder="0" applyAlignment="0" applyProtection="0"/>
    <xf numFmtId="9" fontId="4" fillId="0" borderId="0" applyFont="0" applyFill="0" applyBorder="0" applyAlignment="0" applyProtection="0"/>
    <xf numFmtId="9" fontId="6" fillId="0" borderId="0" applyFont="0" applyFill="0" applyBorder="0" applyAlignment="0" applyProtection="0"/>
    <xf numFmtId="0" fontId="71" fillId="0" borderId="0" applyNumberFormat="0" applyFill="0" applyBorder="0" applyAlignment="0" applyProtection="0"/>
    <xf numFmtId="0" fontId="58" fillId="0" borderId="0" applyNumberFormat="0" applyFill="0" applyBorder="0" applyAlignment="0" applyProtection="0"/>
    <xf numFmtId="0" fontId="12" fillId="0" borderId="9"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59" fillId="0" borderId="63" applyNumberFormat="0" applyFill="0" applyAlignment="0" applyProtection="0"/>
    <xf numFmtId="0" fontId="12" fillId="0" borderId="9" applyNumberFormat="0" applyFill="0" applyAlignment="0" applyProtection="0"/>
    <xf numFmtId="0" fontId="12" fillId="0" borderId="9" applyNumberFormat="0" applyFill="0" applyAlignment="0" applyProtection="0"/>
    <xf numFmtId="0" fontId="12" fillId="0" borderId="9" applyNumberFormat="0" applyFill="0" applyAlignment="0" applyProtection="0"/>
    <xf numFmtId="0" fontId="12" fillId="0" borderId="9" applyNumberFormat="0" applyFill="0" applyAlignment="0" applyProtection="0"/>
    <xf numFmtId="0" fontId="62" fillId="0" borderId="0" applyNumberFormat="0" applyFill="0" applyBorder="0" applyAlignment="0" applyProtection="0"/>
    <xf numFmtId="0" fontId="60"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62" fillId="0" borderId="0" applyNumberFormat="0" applyFill="0" applyBorder="0" applyAlignment="0" applyProtection="0"/>
    <xf numFmtId="0" fontId="1" fillId="0" borderId="0"/>
    <xf numFmtId="0" fontId="1" fillId="8" borderId="8" applyNumberFormat="0" applyFont="0" applyAlignment="0" applyProtection="0"/>
    <xf numFmtId="0" fontId="6" fillId="0" borderId="0"/>
    <xf numFmtId="0" fontId="6" fillId="8" borderId="8" applyNumberFormat="0" applyFont="0" applyAlignment="0" applyProtection="0"/>
    <xf numFmtId="0" fontId="38" fillId="0" borderId="1" applyNumberFormat="0" applyFill="0" applyAlignment="0" applyProtection="0"/>
    <xf numFmtId="0" fontId="40" fillId="0" borderId="2" applyNumberFormat="0" applyFill="0" applyAlignment="0" applyProtection="0"/>
    <xf numFmtId="0" fontId="42" fillId="0" borderId="3" applyNumberFormat="0" applyFill="0" applyAlignment="0" applyProtection="0"/>
    <xf numFmtId="0" fontId="42" fillId="0" borderId="0" applyNumberFormat="0" applyFill="0" applyBorder="0" applyAlignment="0" applyProtection="0"/>
    <xf numFmtId="0" fontId="36" fillId="2" borderId="0" applyNumberFormat="0" applyBorder="0" applyAlignment="0" applyProtection="0"/>
    <xf numFmtId="0" fontId="23" fillId="3" borderId="0" applyNumberFormat="0" applyBorder="0" applyAlignment="0" applyProtection="0"/>
    <xf numFmtId="0" fontId="53" fillId="4" borderId="0" applyNumberFormat="0" applyBorder="0" applyAlignment="0" applyProtection="0"/>
    <xf numFmtId="0" fontId="47" fillId="5" borderId="4" applyNumberFormat="0" applyAlignment="0" applyProtection="0"/>
    <xf numFmtId="0" fontId="57" fillId="6" borderId="5" applyNumberFormat="0" applyAlignment="0" applyProtection="0"/>
    <xf numFmtId="0" fontId="26" fillId="6" borderId="4" applyNumberFormat="0" applyAlignment="0" applyProtection="0"/>
    <xf numFmtId="0" fontId="50" fillId="0" borderId="6" applyNumberFormat="0" applyFill="0" applyAlignment="0" applyProtection="0"/>
    <xf numFmtId="0" fontId="29" fillId="7" borderId="7" applyNumberFormat="0" applyAlignment="0" applyProtection="0"/>
    <xf numFmtId="0" fontId="62" fillId="0" borderId="0" applyNumberFormat="0" applyFill="0" applyBorder="0" applyAlignment="0" applyProtection="0"/>
    <xf numFmtId="0" fontId="33" fillId="0" borderId="0" applyNumberFormat="0" applyFill="0" applyBorder="0" applyAlignment="0" applyProtection="0"/>
    <xf numFmtId="0" fontId="12" fillId="0" borderId="9" applyNumberFormat="0" applyFill="0" applyAlignment="0" applyProtection="0"/>
    <xf numFmtId="0" fontId="20"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20" fillId="12" borderId="0" applyNumberFormat="0" applyBorder="0" applyAlignment="0" applyProtection="0"/>
    <xf numFmtId="0" fontId="2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20" fillId="32" borderId="0" applyNumberFormat="0" applyBorder="0" applyAlignment="0" applyProtection="0"/>
    <xf numFmtId="0" fontId="1" fillId="0" borderId="0"/>
    <xf numFmtId="0" fontId="83" fillId="0" borderId="0"/>
    <xf numFmtId="0" fontId="13" fillId="0" borderId="0" applyNumberFormat="0" applyFill="0" applyBorder="0" applyAlignment="0" applyProtection="0"/>
    <xf numFmtId="0" fontId="83" fillId="0" borderId="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41" fillId="0" borderId="67" applyNumberFormat="0" applyFill="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4"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2"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26"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3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3"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27"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31" borderId="0" applyNumberFormat="0" applyBorder="0" applyAlignment="0" applyProtection="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6" fillId="8" borderId="8" applyNumberFormat="0" applyFont="0" applyAlignment="0" applyProtection="0"/>
    <xf numFmtId="0" fontId="1" fillId="8" borderId="8"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0" fontId="4" fillId="0" borderId="0"/>
    <xf numFmtId="0" fontId="16" fillId="0" borderId="0"/>
    <xf numFmtId="0" fontId="4" fillId="0" borderId="0"/>
    <xf numFmtId="0" fontId="1" fillId="0" borderId="0"/>
    <xf numFmtId="0" fontId="1" fillId="0" borderId="0"/>
    <xf numFmtId="0" fontId="1" fillId="0" borderId="0"/>
    <xf numFmtId="0" fontId="54" fillId="58" borderId="61" applyNumberFormat="0" applyFont="0" applyAlignment="0" applyProtection="0"/>
    <xf numFmtId="0" fontId="1" fillId="8" borderId="8" applyNumberFormat="0" applyFon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24" fillId="55" borderId="21" applyNumberFormat="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45" fillId="42" borderId="21" applyNumberForma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4" fillId="58" borderId="22" applyNumberFormat="0" applyFon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5" fillId="55" borderId="23" applyNumberFormat="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59" fillId="0" borderId="24"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41" fillId="0" borderId="67" applyNumberFormat="0" applyFill="0" applyAlignment="0" applyProtection="0"/>
    <xf numFmtId="0" fontId="54" fillId="58" borderId="68" applyNumberFormat="0" applyFont="0" applyAlignment="0" applyProtection="0"/>
    <xf numFmtId="0" fontId="59" fillId="0" borderId="69" applyNumberFormat="0" applyFill="0" applyAlignment="0" applyProtection="0"/>
    <xf numFmtId="0" fontId="59" fillId="0" borderId="69" applyNumberFormat="0" applyFill="0" applyAlignment="0" applyProtection="0"/>
    <xf numFmtId="0" fontId="59" fillId="0" borderId="69" applyNumberFormat="0" applyFill="0" applyAlignment="0" applyProtection="0"/>
  </cellStyleXfs>
  <cellXfs count="268">
    <xf numFmtId="0" fontId="0" fillId="0" borderId="0" xfId="0"/>
    <xf numFmtId="0" fontId="17" fillId="0" borderId="0" xfId="0" applyFont="1" applyFill="1" applyAlignment="1">
      <alignment horizontal="left" vertical="center"/>
    </xf>
    <xf numFmtId="0" fontId="64" fillId="0" borderId="0" xfId="0" applyFont="1" applyFill="1" applyBorder="1" applyAlignment="1">
      <alignment horizontal="center" vertical="center"/>
    </xf>
    <xf numFmtId="1" fontId="64" fillId="0" borderId="0" xfId="0" applyNumberFormat="1" applyFont="1" applyFill="1" applyBorder="1" applyAlignment="1">
      <alignment horizontal="center" vertical="center"/>
    </xf>
    <xf numFmtId="164" fontId="64" fillId="0" borderId="0" xfId="0" applyNumberFormat="1" applyFont="1" applyFill="1" applyBorder="1" applyAlignment="1">
      <alignment horizontal="center" vertical="center"/>
    </xf>
    <xf numFmtId="0" fontId="67" fillId="0" borderId="0" xfId="0" applyFont="1" applyFill="1" applyBorder="1" applyAlignment="1">
      <alignment horizontal="center" vertical="center"/>
    </xf>
    <xf numFmtId="0" fontId="67" fillId="0" borderId="0" xfId="0" applyFont="1" applyFill="1" applyBorder="1" applyAlignment="1">
      <alignment horizontal="center" vertical="center" wrapText="1"/>
    </xf>
    <xf numFmtId="0" fontId="64" fillId="0" borderId="0" xfId="0" applyFont="1" applyFill="1" applyBorder="1" applyAlignment="1">
      <alignment horizontal="center" vertical="center" wrapText="1"/>
    </xf>
    <xf numFmtId="2" fontId="64" fillId="0" borderId="0" xfId="0" applyNumberFormat="1" applyFont="1" applyFill="1" applyBorder="1" applyAlignment="1">
      <alignment horizontal="center" vertical="center"/>
    </xf>
    <xf numFmtId="0" fontId="67" fillId="0" borderId="10" xfId="0" applyFont="1" applyFill="1" applyBorder="1" applyAlignment="1">
      <alignment horizontal="center" wrapText="1"/>
    </xf>
    <xf numFmtId="0" fontId="64" fillId="0" borderId="0" xfId="0" applyFont="1" applyFill="1" applyBorder="1" applyAlignment="1">
      <alignment horizontal="left" vertical="top" wrapText="1"/>
    </xf>
    <xf numFmtId="0" fontId="64" fillId="0" borderId="0" xfId="0" applyFont="1" applyFill="1" applyAlignment="1">
      <alignment vertical="top" wrapText="1"/>
    </xf>
    <xf numFmtId="1" fontId="64" fillId="0" borderId="0" xfId="0" applyNumberFormat="1" applyFont="1" applyFill="1" applyBorder="1" applyAlignment="1">
      <alignment horizontal="left"/>
    </xf>
    <xf numFmtId="0" fontId="64" fillId="0" borderId="0" xfId="0" applyFont="1" applyFill="1" applyBorder="1" applyAlignment="1">
      <alignment horizontal="center"/>
    </xf>
    <xf numFmtId="0" fontId="64" fillId="0" borderId="0" xfId="0" applyFont="1" applyFill="1" applyBorder="1" applyAlignment="1">
      <alignment horizontal="left"/>
    </xf>
    <xf numFmtId="164" fontId="64" fillId="0" borderId="0" xfId="0" applyNumberFormat="1" applyFont="1" applyFill="1" applyBorder="1" applyAlignment="1">
      <alignment horizontal="left"/>
    </xf>
    <xf numFmtId="0" fontId="64" fillId="0" borderId="0" xfId="0" applyFont="1" applyFill="1" applyBorder="1" applyAlignment="1"/>
    <xf numFmtId="1" fontId="64" fillId="0" borderId="0" xfId="0" applyNumberFormat="1" applyFont="1" applyFill="1" applyBorder="1" applyAlignment="1">
      <alignment horizontal="center"/>
    </xf>
    <xf numFmtId="0" fontId="64" fillId="35" borderId="0" xfId="0" applyFont="1" applyFill="1" applyBorder="1" applyAlignment="1">
      <alignment horizontal="center"/>
    </xf>
    <xf numFmtId="2" fontId="64" fillId="0" borderId="0" xfId="0" applyNumberFormat="1" applyFont="1" applyFill="1" applyBorder="1" applyAlignment="1">
      <alignment horizontal="center"/>
    </xf>
    <xf numFmtId="9" fontId="64" fillId="0" borderId="0" xfId="2" applyFont="1" applyFill="1" applyBorder="1" applyAlignment="1">
      <alignment horizontal="left"/>
    </xf>
    <xf numFmtId="3" fontId="64" fillId="0" borderId="0" xfId="0" applyNumberFormat="1" applyFont="1" applyFill="1" applyBorder="1" applyAlignment="1">
      <alignment horizontal="left"/>
    </xf>
    <xf numFmtId="3" fontId="64" fillId="0" borderId="0" xfId="0" applyNumberFormat="1" applyFont="1" applyFill="1" applyBorder="1" applyAlignment="1">
      <alignment horizontal="center"/>
    </xf>
    <xf numFmtId="9" fontId="64" fillId="0" borderId="0" xfId="2" applyFont="1" applyFill="1" applyBorder="1" applyAlignment="1">
      <alignment horizontal="center"/>
    </xf>
    <xf numFmtId="0" fontId="64" fillId="0" borderId="0" xfId="0" applyFont="1" applyFill="1" applyAlignment="1"/>
    <xf numFmtId="0" fontId="2" fillId="0" borderId="0" xfId="0" applyFont="1" applyFill="1" applyBorder="1" applyAlignment="1">
      <alignment horizontal="center" vertical="center"/>
    </xf>
    <xf numFmtId="4" fontId="64" fillId="0" borderId="0" xfId="0" applyNumberFormat="1" applyFont="1" applyFill="1" applyBorder="1" applyAlignment="1">
      <alignment horizontal="center"/>
    </xf>
    <xf numFmtId="170" fontId="64" fillId="0" borderId="0" xfId="1" applyNumberFormat="1" applyFont="1" applyFill="1" applyBorder="1" applyAlignment="1">
      <alignment horizontal="right"/>
    </xf>
    <xf numFmtId="170" fontId="65" fillId="0" borderId="0" xfId="1" applyNumberFormat="1" applyFont="1" applyFill="1" applyBorder="1" applyAlignment="1">
      <alignment horizontal="right"/>
    </xf>
    <xf numFmtId="170" fontId="65" fillId="0" borderId="0" xfId="1" applyNumberFormat="1" applyFont="1" applyFill="1" applyBorder="1" applyAlignment="1">
      <alignment horizontal="right" vertical="top"/>
    </xf>
    <xf numFmtId="0" fontId="15" fillId="0" borderId="0" xfId="0" applyFont="1" applyAlignment="1">
      <alignment horizontal="left" vertical="center" wrapText="1" indent="1"/>
    </xf>
    <xf numFmtId="0" fontId="17" fillId="0" borderId="0" xfId="0" applyFont="1" applyAlignment="1">
      <alignment horizontal="left" vertical="center" wrapText="1" indent="1"/>
    </xf>
    <xf numFmtId="0" fontId="17" fillId="0" borderId="0" xfId="0" applyFont="1" applyFill="1" applyAlignment="1">
      <alignment vertical="center" wrapText="1"/>
    </xf>
    <xf numFmtId="3" fontId="5" fillId="0" borderId="0" xfId="0" applyNumberFormat="1" applyFont="1" applyFill="1" applyAlignment="1">
      <alignment wrapText="1"/>
    </xf>
    <xf numFmtId="0" fontId="5" fillId="0" borderId="0" xfId="0" applyFont="1" applyFill="1" applyAlignment="1">
      <alignment wrapText="1"/>
    </xf>
    <xf numFmtId="3" fontId="5" fillId="0" borderId="0" xfId="0" applyNumberFormat="1" applyFont="1" applyFill="1" applyAlignment="1">
      <alignment horizontal="center" wrapText="1"/>
    </xf>
    <xf numFmtId="3" fontId="10" fillId="0" borderId="0" xfId="0" applyNumberFormat="1" applyFont="1" applyFill="1" applyAlignment="1">
      <alignment horizontal="center" wrapText="1"/>
    </xf>
    <xf numFmtId="3" fontId="10" fillId="0" borderId="0" xfId="0" applyNumberFormat="1" applyFont="1" applyFill="1" applyAlignment="1">
      <alignment horizontal="left" vertical="center" wrapText="1"/>
    </xf>
    <xf numFmtId="3" fontId="5" fillId="0" borderId="0" xfId="0" applyNumberFormat="1" applyFont="1" applyFill="1" applyAlignment="1">
      <alignment horizontal="center" vertical="center" wrapText="1"/>
    </xf>
    <xf numFmtId="0" fontId="2" fillId="0" borderId="0" xfId="0" applyFont="1" applyFill="1" applyAlignment="1">
      <alignment wrapText="1"/>
    </xf>
    <xf numFmtId="3" fontId="14" fillId="0" borderId="26" xfId="0" applyNumberFormat="1" applyFont="1" applyFill="1" applyBorder="1" applyAlignment="1">
      <alignment horizontal="right" vertical="top" wrapText="1" indent="1"/>
    </xf>
    <xf numFmtId="3" fontId="14" fillId="0" borderId="29" xfId="0" applyNumberFormat="1" applyFont="1" applyFill="1" applyBorder="1" applyAlignment="1">
      <alignment horizontal="right" vertical="top" wrapText="1" indent="1"/>
    </xf>
    <xf numFmtId="0" fontId="64" fillId="0" borderId="39" xfId="0" applyFont="1" applyFill="1" applyBorder="1" applyAlignment="1">
      <alignment horizontal="left" vertical="top" wrapText="1" indent="1"/>
    </xf>
    <xf numFmtId="0" fontId="64" fillId="0" borderId="43" xfId="0" applyFont="1" applyFill="1" applyBorder="1" applyAlignment="1">
      <alignment horizontal="left" vertical="top" wrapText="1" indent="1"/>
    </xf>
    <xf numFmtId="3" fontId="64" fillId="0" borderId="39" xfId="0" applyNumberFormat="1" applyFont="1" applyFill="1" applyBorder="1" applyAlignment="1">
      <alignment horizontal="center" vertical="top" wrapText="1"/>
    </xf>
    <xf numFmtId="3" fontId="64" fillId="0" borderId="37" xfId="0" applyNumberFormat="1" applyFont="1" applyFill="1" applyBorder="1" applyAlignment="1">
      <alignment horizontal="center" vertical="top" wrapText="1"/>
    </xf>
    <xf numFmtId="167" fontId="64" fillId="0" borderId="37" xfId="2" applyNumberFormat="1" applyFont="1" applyFill="1" applyBorder="1" applyAlignment="1">
      <alignment horizontal="center" vertical="top" wrapText="1"/>
    </xf>
    <xf numFmtId="167" fontId="64" fillId="0" borderId="38" xfId="2" applyNumberFormat="1" applyFont="1" applyFill="1" applyBorder="1" applyAlignment="1">
      <alignment horizontal="center" vertical="top" wrapText="1"/>
    </xf>
    <xf numFmtId="3" fontId="64" fillId="0" borderId="37" xfId="0" applyNumberFormat="1" applyFont="1" applyFill="1" applyBorder="1" applyAlignment="1">
      <alignment horizontal="left" vertical="top" wrapText="1" indent="1"/>
    </xf>
    <xf numFmtId="3" fontId="64" fillId="0" borderId="38" xfId="0" applyNumberFormat="1" applyFont="1" applyFill="1" applyBorder="1" applyAlignment="1">
      <alignment horizontal="left" vertical="top" wrapText="1" indent="1"/>
    </xf>
    <xf numFmtId="168" fontId="64" fillId="0" borderId="37" xfId="0" applyNumberFormat="1" applyFont="1" applyFill="1" applyBorder="1" applyAlignment="1">
      <alignment horizontal="center" vertical="top" wrapText="1"/>
    </xf>
    <xf numFmtId="1" fontId="64" fillId="0" borderId="37" xfId="0" applyNumberFormat="1" applyFont="1" applyFill="1" applyBorder="1" applyAlignment="1">
      <alignment horizontal="center" vertical="top" wrapText="1"/>
    </xf>
    <xf numFmtId="3" fontId="64" fillId="0" borderId="38" xfId="0" applyNumberFormat="1" applyFont="1" applyFill="1" applyBorder="1" applyAlignment="1">
      <alignment horizontal="center" vertical="top" wrapText="1"/>
    </xf>
    <xf numFmtId="3" fontId="64" fillId="0" borderId="36" xfId="0" applyNumberFormat="1" applyFont="1" applyFill="1" applyBorder="1" applyAlignment="1">
      <alignment horizontal="center" vertical="top" wrapText="1"/>
    </xf>
    <xf numFmtId="0" fontId="64" fillId="0" borderId="25" xfId="0" applyFont="1" applyFill="1" applyBorder="1" applyAlignment="1">
      <alignment horizontal="left" vertical="top" wrapText="1" indent="1"/>
    </xf>
    <xf numFmtId="0" fontId="64" fillId="0" borderId="31" xfId="0" applyFont="1" applyFill="1" applyBorder="1" applyAlignment="1">
      <alignment horizontal="left" vertical="top" wrapText="1" indent="1"/>
    </xf>
    <xf numFmtId="3" fontId="64" fillId="0" borderId="25" xfId="0" applyNumberFormat="1" applyFont="1" applyFill="1" applyBorder="1" applyAlignment="1">
      <alignment horizontal="center" vertical="top" wrapText="1"/>
    </xf>
    <xf numFmtId="3" fontId="64" fillId="0" borderId="26" xfId="0" applyNumberFormat="1" applyFont="1" applyFill="1" applyBorder="1" applyAlignment="1">
      <alignment horizontal="center" vertical="top" wrapText="1"/>
    </xf>
    <xf numFmtId="3" fontId="64" fillId="0" borderId="27" xfId="0" applyNumberFormat="1" applyFont="1" applyFill="1" applyBorder="1" applyAlignment="1">
      <alignment horizontal="center" vertical="top" wrapText="1"/>
    </xf>
    <xf numFmtId="3" fontId="64" fillId="0" borderId="26" xfId="0" applyNumberFormat="1" applyFont="1" applyFill="1" applyBorder="1" applyAlignment="1">
      <alignment horizontal="left" vertical="top" wrapText="1" indent="1"/>
    </xf>
    <xf numFmtId="3" fontId="66" fillId="0" borderId="26" xfId="0" applyNumberFormat="1" applyFont="1" applyFill="1" applyBorder="1" applyAlignment="1">
      <alignment horizontal="right" vertical="top" wrapText="1" indent="1"/>
    </xf>
    <xf numFmtId="3" fontId="64" fillId="0" borderId="27" xfId="0" applyNumberFormat="1" applyFont="1" applyFill="1" applyBorder="1" applyAlignment="1">
      <alignment horizontal="left" vertical="top" wrapText="1" indent="1"/>
    </xf>
    <xf numFmtId="1" fontId="64" fillId="0" borderId="26" xfId="0" applyNumberFormat="1" applyFont="1" applyFill="1" applyBorder="1" applyAlignment="1">
      <alignment horizontal="center" vertical="top" wrapText="1"/>
    </xf>
    <xf numFmtId="3" fontId="64" fillId="0" borderId="34" xfId="0" applyNumberFormat="1" applyFont="1" applyFill="1" applyBorder="1" applyAlignment="1">
      <alignment horizontal="center" vertical="top" wrapText="1"/>
    </xf>
    <xf numFmtId="3" fontId="64" fillId="0" borderId="11" xfId="0" applyNumberFormat="1" applyFont="1" applyFill="1" applyBorder="1" applyAlignment="1">
      <alignment horizontal="center" vertical="top" wrapText="1"/>
    </xf>
    <xf numFmtId="0" fontId="64" fillId="0" borderId="11" xfId="0" applyFont="1" applyFill="1" applyBorder="1" applyAlignment="1">
      <alignment horizontal="center" vertical="top" wrapText="1"/>
    </xf>
    <xf numFmtId="10" fontId="64" fillId="0" borderId="25" xfId="2" applyNumberFormat="1" applyFont="1" applyFill="1" applyBorder="1" applyAlignment="1">
      <alignment horizontal="center" vertical="top" wrapText="1"/>
    </xf>
    <xf numFmtId="10" fontId="64" fillId="0" borderId="26" xfId="2" applyNumberFormat="1" applyFont="1" applyFill="1" applyBorder="1" applyAlignment="1">
      <alignment horizontal="center" vertical="top" wrapText="1"/>
    </xf>
    <xf numFmtId="9" fontId="64" fillId="0" borderId="26" xfId="2" applyFont="1" applyFill="1" applyBorder="1" applyAlignment="1">
      <alignment horizontal="center" vertical="top" wrapText="1"/>
    </xf>
    <xf numFmtId="167" fontId="64" fillId="0" borderId="27" xfId="2" applyNumberFormat="1" applyFont="1" applyFill="1" applyBorder="1" applyAlignment="1">
      <alignment horizontal="center" vertical="top" wrapText="1"/>
    </xf>
    <xf numFmtId="3" fontId="64" fillId="0" borderId="26" xfId="0" applyNumberFormat="1" applyFont="1" applyFill="1" applyBorder="1" applyAlignment="1">
      <alignment horizontal="right" vertical="top" wrapText="1" indent="1"/>
    </xf>
    <xf numFmtId="167" fontId="64" fillId="0" borderId="26" xfId="2" applyNumberFormat="1" applyFont="1" applyFill="1" applyBorder="1" applyAlignment="1">
      <alignment horizontal="center" vertical="top" wrapText="1"/>
    </xf>
    <xf numFmtId="10" fontId="64" fillId="0" borderId="27" xfId="2" applyNumberFormat="1" applyFont="1" applyFill="1" applyBorder="1" applyAlignment="1">
      <alignment horizontal="center" vertical="top" wrapText="1"/>
    </xf>
    <xf numFmtId="0" fontId="64" fillId="0" borderId="25" xfId="0" applyFont="1" applyFill="1" applyBorder="1" applyAlignment="1">
      <alignment horizontal="left" vertical="top" wrapText="1" indent="3"/>
    </xf>
    <xf numFmtId="167" fontId="64" fillId="0" borderId="25" xfId="2" applyNumberFormat="1" applyFont="1" applyFill="1" applyBorder="1" applyAlignment="1">
      <alignment horizontal="center" vertical="top" wrapText="1"/>
    </xf>
    <xf numFmtId="9" fontId="64" fillId="0" borderId="26" xfId="2" applyNumberFormat="1" applyFont="1" applyFill="1" applyBorder="1" applyAlignment="1">
      <alignment horizontal="center" vertical="top" wrapText="1"/>
    </xf>
    <xf numFmtId="1" fontId="64" fillId="0" borderId="27" xfId="0" applyNumberFormat="1" applyFont="1" applyFill="1" applyBorder="1" applyAlignment="1">
      <alignment horizontal="left" vertical="top" wrapText="1" indent="1"/>
    </xf>
    <xf numFmtId="1" fontId="64" fillId="0" borderId="25" xfId="0" applyNumberFormat="1" applyFont="1" applyFill="1" applyBorder="1" applyAlignment="1">
      <alignment horizontal="center" vertical="top" wrapText="1"/>
    </xf>
    <xf numFmtId="1" fontId="64" fillId="0" borderId="34" xfId="0" applyNumberFormat="1" applyFont="1" applyFill="1" applyBorder="1" applyAlignment="1">
      <alignment horizontal="center" vertical="top" wrapText="1"/>
    </xf>
    <xf numFmtId="1" fontId="64" fillId="0" borderId="27" xfId="0" applyNumberFormat="1" applyFont="1" applyFill="1" applyBorder="1" applyAlignment="1">
      <alignment horizontal="center" vertical="top" wrapText="1"/>
    </xf>
    <xf numFmtId="1" fontId="64" fillId="0" borderId="11" xfId="0" applyNumberFormat="1" applyFont="1" applyFill="1" applyBorder="1" applyAlignment="1">
      <alignment horizontal="center" vertical="top" wrapText="1"/>
    </xf>
    <xf numFmtId="9" fontId="64" fillId="0" borderId="25" xfId="2" applyNumberFormat="1" applyFont="1" applyFill="1" applyBorder="1" applyAlignment="1">
      <alignment horizontal="center" vertical="top" wrapText="1"/>
    </xf>
    <xf numFmtId="166" fontId="64" fillId="0" borderId="27" xfId="2" applyNumberFormat="1" applyFont="1" applyFill="1" applyBorder="1" applyAlignment="1">
      <alignment horizontal="center" vertical="top" wrapText="1"/>
    </xf>
    <xf numFmtId="168" fontId="64" fillId="0" borderId="27" xfId="0" applyNumberFormat="1" applyFont="1" applyFill="1" applyBorder="1" applyAlignment="1">
      <alignment horizontal="center" vertical="top" wrapText="1"/>
    </xf>
    <xf numFmtId="4" fontId="64" fillId="0" borderId="11" xfId="0" applyNumberFormat="1" applyFont="1" applyFill="1" applyBorder="1" applyAlignment="1">
      <alignment horizontal="center" vertical="top" wrapText="1"/>
    </xf>
    <xf numFmtId="0" fontId="64" fillId="0" borderId="25" xfId="0" applyFont="1" applyFill="1" applyBorder="1" applyAlignment="1">
      <alignment horizontal="left" vertical="top" wrapText="1" indent="5"/>
    </xf>
    <xf numFmtId="166" fontId="64" fillId="0" borderId="25" xfId="2" applyNumberFormat="1" applyFont="1" applyFill="1" applyBorder="1" applyAlignment="1">
      <alignment horizontal="center" vertical="top" wrapText="1"/>
    </xf>
    <xf numFmtId="9" fontId="64" fillId="0" borderId="27" xfId="2" applyNumberFormat="1" applyFont="1" applyFill="1" applyBorder="1" applyAlignment="1">
      <alignment horizontal="center" vertical="top" wrapText="1"/>
    </xf>
    <xf numFmtId="168" fontId="64" fillId="0" borderId="26" xfId="0" applyNumberFormat="1" applyFont="1" applyFill="1" applyBorder="1" applyAlignment="1">
      <alignment horizontal="right" vertical="top" wrapText="1" indent="1"/>
    </xf>
    <xf numFmtId="168" fontId="64" fillId="0" borderId="26" xfId="0" applyNumberFormat="1" applyFont="1" applyFill="1" applyBorder="1" applyAlignment="1">
      <alignment horizontal="center" vertical="top" wrapText="1"/>
    </xf>
    <xf numFmtId="0" fontId="64" fillId="0" borderId="28" xfId="0" applyFont="1" applyFill="1" applyBorder="1" applyAlignment="1">
      <alignment horizontal="left" vertical="top" wrapText="1" indent="1"/>
    </xf>
    <xf numFmtId="0" fontId="64" fillId="0" borderId="32" xfId="0" applyFont="1" applyFill="1" applyBorder="1" applyAlignment="1">
      <alignment horizontal="left" vertical="top" wrapText="1" indent="1"/>
    </xf>
    <xf numFmtId="3" fontId="64" fillId="0" borderId="28" xfId="0" applyNumberFormat="1" applyFont="1" applyFill="1" applyBorder="1" applyAlignment="1">
      <alignment horizontal="center" vertical="top" wrapText="1"/>
    </xf>
    <xf numFmtId="3" fontId="64" fillId="0" borderId="29" xfId="0" applyNumberFormat="1" applyFont="1" applyFill="1" applyBorder="1" applyAlignment="1">
      <alignment horizontal="center" vertical="top" wrapText="1"/>
    </xf>
    <xf numFmtId="167" fontId="64" fillId="0" borderId="29" xfId="2" applyNumberFormat="1" applyFont="1" applyFill="1" applyBorder="1" applyAlignment="1">
      <alignment horizontal="center" vertical="top" wrapText="1"/>
    </xf>
    <xf numFmtId="10" fontId="64" fillId="0" borderId="30" xfId="2" applyNumberFormat="1" applyFont="1" applyFill="1" applyBorder="1" applyAlignment="1">
      <alignment horizontal="center" vertical="top" wrapText="1"/>
    </xf>
    <xf numFmtId="3" fontId="64" fillId="0" borderId="29" xfId="0" applyNumberFormat="1" applyFont="1" applyFill="1" applyBorder="1" applyAlignment="1">
      <alignment horizontal="left" vertical="top" wrapText="1" indent="1"/>
    </xf>
    <xf numFmtId="3" fontId="64" fillId="0" borderId="30" xfId="0" applyNumberFormat="1" applyFont="1" applyFill="1" applyBorder="1" applyAlignment="1">
      <alignment horizontal="left" vertical="top" wrapText="1" indent="1"/>
    </xf>
    <xf numFmtId="1" fontId="64" fillId="0" borderId="29" xfId="0" applyNumberFormat="1" applyFont="1" applyFill="1" applyBorder="1" applyAlignment="1">
      <alignment horizontal="center" vertical="top" wrapText="1"/>
    </xf>
    <xf numFmtId="3" fontId="64" fillId="0" borderId="30" xfId="0" applyNumberFormat="1" applyFont="1" applyFill="1" applyBorder="1" applyAlignment="1">
      <alignment horizontal="center" vertical="top" wrapText="1"/>
    </xf>
    <xf numFmtId="3" fontId="64" fillId="0" borderId="35" xfId="0" applyNumberFormat="1" applyFont="1" applyFill="1" applyBorder="1" applyAlignment="1">
      <alignment horizontal="center" vertical="top" wrapText="1"/>
    </xf>
    <xf numFmtId="0" fontId="10" fillId="33" borderId="40" xfId="0" applyFont="1" applyFill="1" applyBorder="1" applyAlignment="1">
      <alignment horizontal="centerContinuous" vertical="center"/>
    </xf>
    <xf numFmtId="0" fontId="10" fillId="33" borderId="42" xfId="0" applyFont="1" applyFill="1" applyBorder="1" applyAlignment="1">
      <alignment horizontal="centerContinuous" vertical="center"/>
    </xf>
    <xf numFmtId="3" fontId="14" fillId="0" borderId="26" xfId="0" applyNumberFormat="1" applyFont="1" applyFill="1" applyBorder="1" applyAlignment="1">
      <alignment horizontal="center" vertical="top" wrapText="1"/>
    </xf>
    <xf numFmtId="0" fontId="64" fillId="0" borderId="0" xfId="0" applyFont="1" applyFill="1" applyBorder="1" applyAlignment="1">
      <alignment horizontal="left" indent="1"/>
    </xf>
    <xf numFmtId="0" fontId="67" fillId="62" borderId="49" xfId="3" applyFont="1" applyFill="1" applyBorder="1" applyAlignment="1">
      <alignment horizontal="center" wrapText="1"/>
    </xf>
    <xf numFmtId="0" fontId="67" fillId="62" borderId="50" xfId="3" applyFont="1" applyFill="1" applyBorder="1" applyAlignment="1">
      <alignment horizontal="center" wrapText="1"/>
    </xf>
    <xf numFmtId="0" fontId="67" fillId="62" borderId="51" xfId="3" applyFont="1" applyFill="1" applyBorder="1" applyAlignment="1">
      <alignment horizontal="center" wrapText="1"/>
    </xf>
    <xf numFmtId="0" fontId="67" fillId="34" borderId="49" xfId="3" applyFont="1" applyFill="1" applyBorder="1" applyAlignment="1">
      <alignment horizontal="center" wrapText="1"/>
    </xf>
    <xf numFmtId="0" fontId="67" fillId="59" borderId="50" xfId="3" applyFont="1" applyFill="1" applyBorder="1" applyAlignment="1">
      <alignment horizontal="center" wrapText="1"/>
    </xf>
    <xf numFmtId="0" fontId="64" fillId="59" borderId="51" xfId="3" applyFont="1" applyFill="1" applyBorder="1" applyAlignment="1">
      <alignment horizontal="center" wrapText="1"/>
    </xf>
    <xf numFmtId="0" fontId="67" fillId="60" borderId="49" xfId="3" applyFont="1" applyFill="1" applyBorder="1" applyAlignment="1">
      <alignment horizontal="center" wrapText="1"/>
    </xf>
    <xf numFmtId="0" fontId="67" fillId="61" borderId="50" xfId="3" applyFont="1" applyFill="1" applyBorder="1" applyAlignment="1">
      <alignment horizontal="center" wrapText="1"/>
    </xf>
    <xf numFmtId="0" fontId="67" fillId="61" borderId="50" xfId="3" applyFont="1" applyFill="1" applyBorder="1" applyAlignment="1">
      <alignment horizontal="left" wrapText="1"/>
    </xf>
    <xf numFmtId="0" fontId="67" fillId="65" borderId="49" xfId="3" applyFont="1" applyFill="1" applyBorder="1" applyAlignment="1">
      <alignment horizontal="center" wrapText="1"/>
    </xf>
    <xf numFmtId="0" fontId="67" fillId="65" borderId="50" xfId="3" applyFont="1" applyFill="1" applyBorder="1" applyAlignment="1">
      <alignment horizontal="center" wrapText="1"/>
    </xf>
    <xf numFmtId="0" fontId="64" fillId="65" borderId="50" xfId="3" applyFont="1" applyFill="1" applyBorder="1" applyAlignment="1">
      <alignment horizontal="center" textRotation="90" wrapText="1"/>
    </xf>
    <xf numFmtId="0" fontId="64" fillId="65" borderId="51" xfId="3" applyFont="1" applyFill="1" applyBorder="1" applyAlignment="1">
      <alignment horizontal="center" textRotation="90" wrapText="1"/>
    </xf>
    <xf numFmtId="1" fontId="67" fillId="59" borderId="49" xfId="0" applyNumberFormat="1" applyFont="1" applyFill="1" applyBorder="1" applyAlignment="1">
      <alignment horizontal="center" wrapText="1"/>
    </xf>
    <xf numFmtId="0" fontId="67" fillId="59" borderId="51" xfId="3" applyFont="1" applyFill="1" applyBorder="1" applyAlignment="1">
      <alignment horizontal="center" wrapText="1"/>
    </xf>
    <xf numFmtId="1" fontId="67" fillId="36" borderId="50" xfId="0" applyNumberFormat="1" applyFont="1" applyFill="1" applyBorder="1" applyAlignment="1">
      <alignment horizontal="center" wrapText="1"/>
    </xf>
    <xf numFmtId="2" fontId="67" fillId="36" borderId="50" xfId="3" applyNumberFormat="1" applyFont="1" applyFill="1" applyBorder="1" applyAlignment="1">
      <alignment horizontal="center" wrapText="1"/>
    </xf>
    <xf numFmtId="0" fontId="67" fillId="36" borderId="50" xfId="3" applyFont="1" applyFill="1" applyBorder="1" applyAlignment="1">
      <alignment horizontal="center" wrapText="1"/>
    </xf>
    <xf numFmtId="0" fontId="67" fillId="36" borderId="51" xfId="3" applyFont="1" applyFill="1" applyBorder="1" applyAlignment="1">
      <alignment horizontal="center" wrapText="1"/>
    </xf>
    <xf numFmtId="0" fontId="67" fillId="33" borderId="49" xfId="3" applyFont="1" applyFill="1" applyBorder="1" applyAlignment="1">
      <alignment horizontal="center" wrapText="1"/>
    </xf>
    <xf numFmtId="0" fontId="67" fillId="33" borderId="50" xfId="0" applyFont="1" applyFill="1" applyBorder="1" applyAlignment="1">
      <alignment horizontal="center" wrapText="1"/>
    </xf>
    <xf numFmtId="164" fontId="67" fillId="33" borderId="50" xfId="0" applyNumberFormat="1" applyFont="1" applyFill="1" applyBorder="1" applyAlignment="1">
      <alignment horizontal="center" wrapText="1"/>
    </xf>
    <xf numFmtId="0" fontId="67" fillId="33" borderId="51" xfId="3" applyFont="1" applyFill="1" applyBorder="1" applyAlignment="1">
      <alignment horizontal="center" wrapText="1"/>
    </xf>
    <xf numFmtId="1" fontId="67" fillId="35" borderId="50" xfId="0" applyNumberFormat="1" applyFont="1" applyFill="1" applyBorder="1" applyAlignment="1">
      <alignment horizontal="center"/>
    </xf>
    <xf numFmtId="1" fontId="67" fillId="35" borderId="50" xfId="0" applyNumberFormat="1" applyFont="1" applyFill="1" applyBorder="1" applyAlignment="1">
      <alignment horizontal="center" wrapText="1"/>
    </xf>
    <xf numFmtId="1" fontId="67" fillId="35" borderId="51" xfId="0" applyNumberFormat="1" applyFont="1" applyFill="1" applyBorder="1" applyAlignment="1">
      <alignment horizontal="center" wrapText="1"/>
    </xf>
    <xf numFmtId="1" fontId="64" fillId="0" borderId="44" xfId="0" applyNumberFormat="1" applyFont="1" applyFill="1" applyBorder="1" applyAlignment="1">
      <alignment horizontal="left" vertical="top" wrapText="1"/>
    </xf>
    <xf numFmtId="1" fontId="64" fillId="0" borderId="45" xfId="0" applyNumberFormat="1" applyFont="1" applyFill="1" applyBorder="1" applyAlignment="1">
      <alignment horizontal="left" vertical="top" wrapText="1"/>
    </xf>
    <xf numFmtId="1" fontId="64" fillId="0" borderId="46" xfId="0" applyNumberFormat="1" applyFont="1" applyFill="1" applyBorder="1" applyAlignment="1">
      <alignment horizontal="left" vertical="top" wrapText="1"/>
    </xf>
    <xf numFmtId="0" fontId="64" fillId="0" borderId="44" xfId="0" applyFont="1" applyFill="1" applyBorder="1" applyAlignment="1">
      <alignment horizontal="center" vertical="top" wrapText="1"/>
    </xf>
    <xf numFmtId="0" fontId="64" fillId="0" borderId="45" xfId="0" applyFont="1" applyFill="1" applyBorder="1" applyAlignment="1">
      <alignment horizontal="left" vertical="top" wrapText="1"/>
    </xf>
    <xf numFmtId="164" fontId="64" fillId="0" borderId="45" xfId="0" applyNumberFormat="1" applyFont="1" applyFill="1" applyBorder="1" applyAlignment="1">
      <alignment horizontal="left" vertical="top" wrapText="1"/>
    </xf>
    <xf numFmtId="0" fontId="64" fillId="0" borderId="46" xfId="0" applyFont="1" applyFill="1" applyBorder="1" applyAlignment="1">
      <alignment horizontal="left" vertical="top" wrapText="1"/>
    </xf>
    <xf numFmtId="0" fontId="64" fillId="0" borderId="45" xfId="0" applyFont="1" applyFill="1" applyBorder="1" applyAlignment="1">
      <alignment horizontal="center" vertical="top" wrapText="1"/>
    </xf>
    <xf numFmtId="0" fontId="64" fillId="0" borderId="44" xfId="0" applyFont="1" applyFill="1" applyBorder="1" applyAlignment="1">
      <alignment horizontal="left" vertical="top" wrapText="1"/>
    </xf>
    <xf numFmtId="0" fontId="64" fillId="0" borderId="46" xfId="0" applyFont="1" applyFill="1" applyBorder="1" applyAlignment="1">
      <alignment horizontal="center" vertical="top" wrapText="1"/>
    </xf>
    <xf numFmtId="1" fontId="64" fillId="0" borderId="44" xfId="0" applyNumberFormat="1" applyFont="1" applyFill="1" applyBorder="1" applyAlignment="1">
      <alignment horizontal="center" vertical="top" wrapText="1"/>
    </xf>
    <xf numFmtId="165" fontId="64" fillId="0" borderId="45" xfId="0" applyNumberFormat="1" applyFont="1" applyFill="1" applyBorder="1" applyAlignment="1">
      <alignment horizontal="center" vertical="top" wrapText="1"/>
    </xf>
    <xf numFmtId="3" fontId="64" fillId="0" borderId="44" xfId="0" applyNumberFormat="1" applyFont="1" applyFill="1" applyBorder="1" applyAlignment="1">
      <alignment horizontal="center" vertical="top" wrapText="1"/>
    </xf>
    <xf numFmtId="1" fontId="64" fillId="0" borderId="46" xfId="0" applyNumberFormat="1" applyFont="1" applyFill="1" applyBorder="1" applyAlignment="1">
      <alignment horizontal="center" vertical="top" wrapText="1"/>
    </xf>
    <xf numFmtId="1" fontId="64" fillId="0" borderId="47" xfId="0" applyNumberFormat="1" applyFont="1" applyFill="1" applyBorder="1" applyAlignment="1">
      <alignment horizontal="left" vertical="top" wrapText="1"/>
    </xf>
    <xf numFmtId="1" fontId="64" fillId="0" borderId="11" xfId="0" applyNumberFormat="1" applyFont="1" applyFill="1" applyBorder="1" applyAlignment="1">
      <alignment horizontal="left" vertical="top" wrapText="1"/>
    </xf>
    <xf numFmtId="1" fontId="64" fillId="0" borderId="48" xfId="0" applyNumberFormat="1" applyFont="1" applyFill="1" applyBorder="1" applyAlignment="1">
      <alignment horizontal="left" vertical="top" wrapText="1"/>
    </xf>
    <xf numFmtId="0" fontId="64" fillId="0" borderId="47" xfId="0" applyFont="1" applyFill="1" applyBorder="1" applyAlignment="1">
      <alignment horizontal="center" vertical="top" wrapText="1"/>
    </xf>
    <xf numFmtId="0" fontId="64" fillId="0" borderId="11" xfId="0" applyFont="1" applyFill="1" applyBorder="1" applyAlignment="1">
      <alignment horizontal="left" vertical="top" wrapText="1"/>
    </xf>
    <xf numFmtId="164" fontId="64" fillId="0" borderId="11" xfId="0" applyNumberFormat="1" applyFont="1" applyFill="1" applyBorder="1" applyAlignment="1">
      <alignment horizontal="left" vertical="top" wrapText="1"/>
    </xf>
    <xf numFmtId="0" fontId="64" fillId="0" borderId="48" xfId="0" applyFont="1" applyFill="1" applyBorder="1" applyAlignment="1">
      <alignment horizontal="left" vertical="top" wrapText="1"/>
    </xf>
    <xf numFmtId="2" fontId="64" fillId="0" borderId="11" xfId="0" applyNumberFormat="1" applyFont="1" applyFill="1" applyBorder="1" applyAlignment="1">
      <alignment horizontal="left" vertical="top" wrapText="1"/>
    </xf>
    <xf numFmtId="0" fontId="63" fillId="0" borderId="11" xfId="0" applyFont="1" applyFill="1" applyBorder="1" applyAlignment="1">
      <alignment horizontal="center" vertical="top" wrapText="1"/>
    </xf>
    <xf numFmtId="0" fontId="64" fillId="0" borderId="47" xfId="0" applyFont="1" applyFill="1" applyBorder="1" applyAlignment="1">
      <alignment horizontal="left" vertical="top" wrapText="1"/>
    </xf>
    <xf numFmtId="0" fontId="64" fillId="0" borderId="48" xfId="0" applyFont="1" applyFill="1" applyBorder="1" applyAlignment="1">
      <alignment horizontal="center" vertical="top" wrapText="1"/>
    </xf>
    <xf numFmtId="165" fontId="64" fillId="0" borderId="47" xfId="0" applyNumberFormat="1" applyFont="1" applyFill="1" applyBorder="1" applyAlignment="1">
      <alignment horizontal="center" vertical="top" wrapText="1"/>
    </xf>
    <xf numFmtId="165" fontId="64" fillId="0" borderId="11" xfId="0" applyNumberFormat="1" applyFont="1" applyFill="1" applyBorder="1" applyAlignment="1">
      <alignment horizontal="center" vertical="top" wrapText="1"/>
    </xf>
    <xf numFmtId="1" fontId="64" fillId="0" borderId="47" xfId="0" applyNumberFormat="1" applyFont="1" applyFill="1" applyBorder="1" applyAlignment="1">
      <alignment horizontal="center" vertical="top" wrapText="1"/>
    </xf>
    <xf numFmtId="165" fontId="64" fillId="0" borderId="48" xfId="0" applyNumberFormat="1" applyFont="1" applyFill="1" applyBorder="1" applyAlignment="1">
      <alignment horizontal="center" vertical="top" wrapText="1"/>
    </xf>
    <xf numFmtId="3" fontId="64" fillId="0" borderId="47" xfId="0" applyNumberFormat="1" applyFont="1" applyFill="1" applyBorder="1" applyAlignment="1">
      <alignment horizontal="center" vertical="top" wrapText="1"/>
    </xf>
    <xf numFmtId="1" fontId="64" fillId="0" borderId="48" xfId="0" applyNumberFormat="1" applyFont="1" applyFill="1" applyBorder="1" applyAlignment="1">
      <alignment horizontal="center" vertical="top" wrapText="1"/>
    </xf>
    <xf numFmtId="2" fontId="64" fillId="0" borderId="11" xfId="0" applyNumberFormat="1" applyFont="1" applyFill="1" applyBorder="1" applyAlignment="1">
      <alignment horizontal="center" vertical="top" wrapText="1"/>
    </xf>
    <xf numFmtId="3" fontId="64" fillId="0" borderId="48" xfId="0" applyNumberFormat="1" applyFont="1" applyFill="1" applyBorder="1" applyAlignment="1">
      <alignment horizontal="left" vertical="top" wrapText="1"/>
    </xf>
    <xf numFmtId="2" fontId="64" fillId="0" borderId="47" xfId="0" applyNumberFormat="1" applyFont="1" applyFill="1" applyBorder="1" applyAlignment="1">
      <alignment horizontal="center" vertical="top" wrapText="1"/>
    </xf>
    <xf numFmtId="2" fontId="64" fillId="0" borderId="48" xfId="0" applyNumberFormat="1" applyFont="1" applyFill="1" applyBorder="1" applyAlignment="1">
      <alignment horizontal="center" vertical="top" wrapText="1"/>
    </xf>
    <xf numFmtId="165" fontId="64" fillId="0" borderId="48" xfId="0" applyNumberFormat="1" applyFont="1" applyFill="1" applyBorder="1" applyAlignment="1">
      <alignment horizontal="left" vertical="top" wrapText="1"/>
    </xf>
    <xf numFmtId="169" fontId="64" fillId="0" borderId="11" xfId="0" applyNumberFormat="1" applyFont="1" applyFill="1" applyBorder="1" applyAlignment="1">
      <alignment horizontal="center" vertical="top" wrapText="1"/>
    </xf>
    <xf numFmtId="1" fontId="64" fillId="0" borderId="49" xfId="0" applyNumberFormat="1" applyFont="1" applyFill="1" applyBorder="1" applyAlignment="1">
      <alignment horizontal="left" vertical="top" wrapText="1"/>
    </xf>
    <xf numFmtId="1" fontId="64" fillId="0" borderId="50" xfId="0" applyNumberFormat="1" applyFont="1" applyFill="1" applyBorder="1" applyAlignment="1">
      <alignment horizontal="left" vertical="top" wrapText="1"/>
    </xf>
    <xf numFmtId="1" fontId="64" fillId="0" borderId="51" xfId="0" applyNumberFormat="1" applyFont="1" applyFill="1" applyBorder="1" applyAlignment="1">
      <alignment horizontal="left" vertical="top" wrapText="1"/>
    </xf>
    <xf numFmtId="0" fontId="64" fillId="0" borderId="49" xfId="0" applyFont="1" applyFill="1" applyBorder="1" applyAlignment="1">
      <alignment horizontal="center" vertical="top" wrapText="1"/>
    </xf>
    <xf numFmtId="0" fontId="64" fillId="0" borderId="50" xfId="0" applyFont="1" applyFill="1" applyBorder="1" applyAlignment="1">
      <alignment horizontal="left" vertical="top" wrapText="1"/>
    </xf>
    <xf numFmtId="164" fontId="64" fillId="0" borderId="50" xfId="0" applyNumberFormat="1" applyFont="1" applyFill="1" applyBorder="1" applyAlignment="1">
      <alignment horizontal="left" vertical="top" wrapText="1"/>
    </xf>
    <xf numFmtId="0" fontId="64" fillId="0" borderId="51" xfId="0" applyFont="1" applyFill="1" applyBorder="1" applyAlignment="1">
      <alignment horizontal="left" vertical="top" wrapText="1"/>
    </xf>
    <xf numFmtId="0" fontId="64" fillId="0" borderId="50" xfId="0" applyFont="1" applyFill="1" applyBorder="1" applyAlignment="1">
      <alignment horizontal="center" vertical="top" wrapText="1"/>
    </xf>
    <xf numFmtId="0" fontId="64" fillId="0" borderId="49" xfId="0" applyFont="1" applyFill="1" applyBorder="1" applyAlignment="1">
      <alignment horizontal="left" vertical="top" wrapText="1"/>
    </xf>
    <xf numFmtId="0" fontId="64" fillId="0" borderId="51" xfId="0" applyFont="1" applyFill="1" applyBorder="1" applyAlignment="1">
      <alignment horizontal="center" vertical="top" wrapText="1"/>
    </xf>
    <xf numFmtId="1" fontId="64" fillId="0" borderId="49" xfId="0" applyNumberFormat="1" applyFont="1" applyFill="1" applyBorder="1" applyAlignment="1">
      <alignment horizontal="center" vertical="top" wrapText="1"/>
    </xf>
    <xf numFmtId="1" fontId="64" fillId="0" borderId="50" xfId="0" applyNumberFormat="1" applyFont="1" applyFill="1" applyBorder="1" applyAlignment="1">
      <alignment horizontal="center" vertical="top" wrapText="1"/>
    </xf>
    <xf numFmtId="3" fontId="64" fillId="0" borderId="49" xfId="0" applyNumberFormat="1" applyFont="1" applyFill="1" applyBorder="1" applyAlignment="1">
      <alignment horizontal="center" vertical="top" wrapText="1"/>
    </xf>
    <xf numFmtId="1" fontId="64" fillId="0" borderId="51" xfId="0" applyNumberFormat="1" applyFont="1" applyFill="1" applyBorder="1" applyAlignment="1">
      <alignment horizontal="center" vertical="top" wrapText="1"/>
    </xf>
    <xf numFmtId="0" fontId="67" fillId="61" borderId="51" xfId="3" applyFont="1" applyFill="1" applyBorder="1" applyAlignment="1">
      <alignment horizontal="left" wrapText="1"/>
    </xf>
    <xf numFmtId="2" fontId="64" fillId="0" borderId="45" xfId="0" applyNumberFormat="1" applyFont="1" applyFill="1" applyBorder="1" applyAlignment="1">
      <alignment horizontal="left" vertical="top" wrapText="1"/>
    </xf>
    <xf numFmtId="2" fontId="64" fillId="0" borderId="50" xfId="0" applyNumberFormat="1" applyFont="1" applyFill="1" applyBorder="1" applyAlignment="1">
      <alignment horizontal="left" vertical="top" wrapText="1"/>
    </xf>
    <xf numFmtId="0" fontId="64" fillId="0" borderId="57" xfId="0" applyFont="1" applyFill="1" applyBorder="1" applyAlignment="1">
      <alignment horizontal="center" vertical="top" wrapText="1"/>
    </xf>
    <xf numFmtId="165" fontId="64" fillId="0" borderId="57" xfId="0" applyNumberFormat="1" applyFont="1" applyFill="1" applyBorder="1" applyAlignment="1">
      <alignment horizontal="center" vertical="top" wrapText="1"/>
    </xf>
    <xf numFmtId="0" fontId="64" fillId="0" borderId="57" xfId="0" applyFont="1" applyFill="1" applyBorder="1" applyAlignment="1">
      <alignment horizontal="left" vertical="top" wrapText="1"/>
    </xf>
    <xf numFmtId="0" fontId="67" fillId="33" borderId="28" xfId="0" applyFont="1" applyFill="1" applyBorder="1" applyAlignment="1">
      <alignment horizontal="center" vertical="center" wrapText="1"/>
    </xf>
    <xf numFmtId="0" fontId="67" fillId="33" borderId="30" xfId="0" applyFont="1" applyFill="1" applyBorder="1" applyAlignment="1">
      <alignment horizontal="center" vertical="center" wrapText="1"/>
    </xf>
    <xf numFmtId="3" fontId="67" fillId="35" borderId="28" xfId="0" applyNumberFormat="1" applyFont="1" applyFill="1" applyBorder="1" applyAlignment="1">
      <alignment horizontal="center" vertical="center" wrapText="1"/>
    </xf>
    <xf numFmtId="3" fontId="67" fillId="35" borderId="30" xfId="0" applyNumberFormat="1" applyFont="1" applyFill="1" applyBorder="1" applyAlignment="1">
      <alignment horizontal="center" vertical="center" wrapText="1"/>
    </xf>
    <xf numFmtId="3" fontId="67" fillId="63" borderId="28" xfId="0" applyNumberFormat="1" applyFont="1" applyFill="1" applyBorder="1" applyAlignment="1">
      <alignment horizontal="center" vertical="center" wrapText="1"/>
    </xf>
    <xf numFmtId="3" fontId="67" fillId="63" borderId="30" xfId="0" applyNumberFormat="1" applyFont="1" applyFill="1" applyBorder="1" applyAlignment="1">
      <alignment horizontal="center" vertical="center" wrapText="1"/>
    </xf>
    <xf numFmtId="3" fontId="67" fillId="64" borderId="28" xfId="0" applyNumberFormat="1" applyFont="1" applyFill="1" applyBorder="1" applyAlignment="1">
      <alignment horizontal="center" vertical="center" wrapText="1"/>
    </xf>
    <xf numFmtId="3" fontId="67" fillId="64" borderId="29" xfId="0" applyNumberFormat="1" applyFont="1" applyFill="1" applyBorder="1" applyAlignment="1">
      <alignment horizontal="center" vertical="center" wrapText="1"/>
    </xf>
    <xf numFmtId="3" fontId="64" fillId="64" borderId="29" xfId="0" applyNumberFormat="1" applyFont="1" applyFill="1" applyBorder="1" applyAlignment="1">
      <alignment horizontal="center" vertical="center" wrapText="1"/>
    </xf>
    <xf numFmtId="3" fontId="67" fillId="64" borderId="30" xfId="0" applyNumberFormat="1" applyFont="1" applyFill="1" applyBorder="1" applyAlignment="1">
      <alignment horizontal="center" vertical="center" wrapText="1"/>
    </xf>
    <xf numFmtId="3" fontId="64" fillId="59" borderId="28" xfId="0" applyNumberFormat="1" applyFont="1" applyFill="1" applyBorder="1" applyAlignment="1">
      <alignment horizontal="center" vertical="center" wrapText="1"/>
    </xf>
    <xf numFmtId="3" fontId="64" fillId="59" borderId="29" xfId="0" applyNumberFormat="1" applyFont="1" applyFill="1" applyBorder="1" applyAlignment="1">
      <alignment horizontal="center" vertical="center" wrapText="1"/>
    </xf>
    <xf numFmtId="3" fontId="67" fillId="59" borderId="29" xfId="0" applyNumberFormat="1" applyFont="1" applyFill="1" applyBorder="1" applyAlignment="1">
      <alignment horizontal="center" vertical="center" wrapText="1"/>
    </xf>
    <xf numFmtId="3" fontId="67" fillId="59" borderId="30" xfId="0" applyNumberFormat="1" applyFont="1" applyFill="1" applyBorder="1" applyAlignment="1">
      <alignment horizontal="center" vertical="center" wrapText="1"/>
    </xf>
    <xf numFmtId="3" fontId="64" fillId="36" borderId="28" xfId="0" applyNumberFormat="1" applyFont="1" applyFill="1" applyBorder="1" applyAlignment="1">
      <alignment horizontal="center" vertical="center" wrapText="1"/>
    </xf>
    <xf numFmtId="3" fontId="64" fillId="36" borderId="29" xfId="0" applyNumberFormat="1" applyFont="1" applyFill="1" applyBorder="1" applyAlignment="1">
      <alignment horizontal="center" vertical="center" wrapText="1"/>
    </xf>
    <xf numFmtId="3" fontId="64" fillId="36" borderId="30" xfId="0" applyNumberFormat="1" applyFont="1" applyFill="1" applyBorder="1" applyAlignment="1">
      <alignment horizontal="center" vertical="center" wrapText="1"/>
    </xf>
    <xf numFmtId="0" fontId="64" fillId="0" borderId="0" xfId="0" applyFont="1" applyFill="1" applyAlignment="1">
      <alignment horizontal="center" vertical="center" wrapText="1"/>
    </xf>
    <xf numFmtId="0" fontId="10" fillId="65" borderId="54" xfId="0" applyFont="1" applyFill="1" applyBorder="1" applyAlignment="1">
      <alignment horizontal="left" vertical="center" indent="1"/>
    </xf>
    <xf numFmtId="1" fontId="67" fillId="35" borderId="49" xfId="0" applyNumberFormat="1" applyFont="1" applyFill="1" applyBorder="1" applyAlignment="1">
      <alignment horizontal="center" wrapText="1"/>
    </xf>
    <xf numFmtId="1" fontId="64" fillId="0" borderId="45" xfId="0" applyNumberFormat="1" applyFont="1" applyFill="1" applyBorder="1" applyAlignment="1">
      <alignment horizontal="center" vertical="top" wrapText="1"/>
    </xf>
    <xf numFmtId="0" fontId="67" fillId="0" borderId="57" xfId="0" applyFont="1" applyFill="1" applyBorder="1" applyAlignment="1">
      <alignment horizontal="center" vertical="top" wrapText="1"/>
    </xf>
    <xf numFmtId="0" fontId="67" fillId="0" borderId="11" xfId="0" applyFont="1" applyFill="1" applyBorder="1" applyAlignment="1">
      <alignment horizontal="center" vertical="top" wrapText="1"/>
    </xf>
    <xf numFmtId="3" fontId="64" fillId="0" borderId="50" xfId="0" applyNumberFormat="1" applyFont="1" applyFill="1" applyBorder="1" applyAlignment="1">
      <alignment horizontal="center" vertical="top" wrapText="1"/>
    </xf>
    <xf numFmtId="2" fontId="64" fillId="0" borderId="48" xfId="0" applyNumberFormat="1" applyFont="1" applyFill="1" applyBorder="1" applyAlignment="1">
      <alignment horizontal="left" vertical="top" wrapText="1"/>
    </xf>
    <xf numFmtId="3" fontId="64" fillId="0" borderId="51" xfId="0" applyNumberFormat="1" applyFont="1" applyFill="1" applyBorder="1" applyAlignment="1">
      <alignment horizontal="left" vertical="top" wrapText="1"/>
    </xf>
    <xf numFmtId="0" fontId="64" fillId="65" borderId="58" xfId="3" applyFont="1" applyFill="1" applyBorder="1" applyAlignment="1">
      <alignment horizontal="center" textRotation="90" wrapText="1"/>
    </xf>
    <xf numFmtId="0" fontId="64" fillId="0" borderId="52" xfId="0" applyFont="1" applyFill="1" applyBorder="1" applyAlignment="1">
      <alignment horizontal="center" vertical="top" wrapText="1"/>
    </xf>
    <xf numFmtId="0" fontId="64" fillId="0" borderId="59" xfId="0" applyFont="1" applyFill="1" applyBorder="1" applyAlignment="1">
      <alignment horizontal="center" vertical="top" wrapText="1"/>
    </xf>
    <xf numFmtId="0" fontId="64" fillId="0" borderId="58" xfId="0" applyFont="1" applyFill="1" applyBorder="1" applyAlignment="1">
      <alignment horizontal="center" vertical="top" wrapText="1"/>
    </xf>
    <xf numFmtId="0" fontId="64" fillId="0" borderId="0" xfId="0" applyFont="1" applyFill="1" applyBorder="1" applyAlignment="1">
      <alignment horizontal="center" vertical="center"/>
    </xf>
    <xf numFmtId="0" fontId="64" fillId="0" borderId="44" xfId="0" applyFont="1" applyFill="1" applyBorder="1" applyAlignment="1">
      <alignment horizontal="center" vertical="top" wrapText="1"/>
    </xf>
    <xf numFmtId="0" fontId="64" fillId="0" borderId="46" xfId="0" applyFont="1" applyFill="1" applyBorder="1" applyAlignment="1">
      <alignment horizontal="center" vertical="top" wrapText="1"/>
    </xf>
    <xf numFmtId="0" fontId="64" fillId="0" borderId="64" xfId="0" applyFont="1" applyFill="1" applyBorder="1" applyAlignment="1">
      <alignment horizontal="left" vertical="top" wrapText="1"/>
    </xf>
    <xf numFmtId="0" fontId="64" fillId="0" borderId="64" xfId="0" applyFont="1" applyFill="1" applyBorder="1" applyAlignment="1">
      <alignment horizontal="center" vertical="top" wrapText="1"/>
    </xf>
    <xf numFmtId="0" fontId="64" fillId="0" borderId="66" xfId="0" applyFont="1" applyFill="1" applyBorder="1" applyAlignment="1">
      <alignment horizontal="center" vertical="top" wrapText="1"/>
    </xf>
    <xf numFmtId="0" fontId="64" fillId="0" borderId="0" xfId="0" applyFont="1" applyFill="1" applyBorder="1" applyAlignment="1">
      <alignment horizontal="center"/>
    </xf>
    <xf numFmtId="0" fontId="67" fillId="63" borderId="65" xfId="1001" applyFont="1" applyFill="1" applyBorder="1" applyAlignment="1">
      <alignment horizontal="center" wrapText="1"/>
    </xf>
    <xf numFmtId="0" fontId="67" fillId="63" borderId="66" xfId="1001" applyFont="1" applyFill="1" applyBorder="1" applyAlignment="1">
      <alignment horizontal="center" wrapText="1"/>
    </xf>
    <xf numFmtId="0" fontId="17" fillId="0" borderId="10" xfId="0" applyFont="1" applyFill="1" applyBorder="1" applyAlignment="1">
      <alignment horizontal="left" vertical="center" wrapText="1" indent="1"/>
    </xf>
    <xf numFmtId="0" fontId="10" fillId="35" borderId="53" xfId="0" applyFont="1" applyFill="1" applyBorder="1" applyAlignment="1">
      <alignment horizontal="left" vertical="center" wrapText="1" indent="1"/>
    </xf>
    <xf numFmtId="0" fontId="10" fillId="35" borderId="52" xfId="0" applyFont="1" applyFill="1" applyBorder="1" applyAlignment="1">
      <alignment horizontal="left" vertical="center" indent="1"/>
    </xf>
    <xf numFmtId="0" fontId="10" fillId="35" borderId="54" xfId="0" applyFont="1" applyFill="1" applyBorder="1" applyAlignment="1">
      <alignment horizontal="left" vertical="center" indent="1"/>
    </xf>
    <xf numFmtId="0" fontId="10" fillId="65" borderId="53" xfId="0" applyFont="1" applyFill="1" applyBorder="1" applyAlignment="1">
      <alignment horizontal="left" vertical="center" wrapText="1" indent="1"/>
    </xf>
    <xf numFmtId="0" fontId="10" fillId="65" borderId="52" xfId="0" applyFont="1" applyFill="1" applyBorder="1" applyAlignment="1">
      <alignment horizontal="left" vertical="center" wrapText="1" indent="1"/>
    </xf>
    <xf numFmtId="0" fontId="10" fillId="65" borderId="55" xfId="0" applyFont="1" applyFill="1" applyBorder="1" applyAlignment="1">
      <alignment horizontal="left" vertical="center" wrapText="1" indent="1"/>
    </xf>
    <xf numFmtId="0" fontId="10" fillId="62" borderId="53" xfId="0" applyFont="1" applyFill="1" applyBorder="1" applyAlignment="1">
      <alignment horizontal="left" vertical="center" wrapText="1" indent="1"/>
    </xf>
    <xf numFmtId="0" fontId="10" fillId="62" borderId="52" xfId="0" applyFont="1" applyFill="1" applyBorder="1" applyAlignment="1">
      <alignment horizontal="left" vertical="center" wrapText="1" indent="1"/>
    </xf>
    <xf numFmtId="0" fontId="10" fillId="62" borderId="54" xfId="0" applyFont="1" applyFill="1" applyBorder="1" applyAlignment="1">
      <alignment horizontal="left" vertical="center" wrapText="1" indent="1"/>
    </xf>
    <xf numFmtId="0" fontId="10" fillId="34" borderId="53" xfId="0" applyFont="1" applyFill="1" applyBorder="1" applyAlignment="1">
      <alignment horizontal="left" vertical="center" wrapText="1" indent="1"/>
    </xf>
    <xf numFmtId="0" fontId="10" fillId="34" borderId="52" xfId="0" applyFont="1" applyFill="1" applyBorder="1" applyAlignment="1">
      <alignment horizontal="left" vertical="center" wrapText="1" indent="1"/>
    </xf>
    <xf numFmtId="0" fontId="10" fillId="34" borderId="54" xfId="0" applyFont="1" applyFill="1" applyBorder="1" applyAlignment="1">
      <alignment horizontal="left" vertical="center" wrapText="1" indent="1"/>
    </xf>
    <xf numFmtId="0" fontId="10" fillId="65" borderId="56" xfId="0" applyFont="1" applyFill="1" applyBorder="1" applyAlignment="1">
      <alignment horizontal="left" vertical="center" indent="1"/>
    </xf>
    <xf numFmtId="0" fontId="10" fillId="65" borderId="52" xfId="0" applyFont="1" applyFill="1" applyBorder="1" applyAlignment="1">
      <alignment horizontal="left" vertical="center" indent="1"/>
    </xf>
    <xf numFmtId="0" fontId="10" fillId="33" borderId="53" xfId="0" applyFont="1" applyFill="1" applyBorder="1" applyAlignment="1">
      <alignment horizontal="left" vertical="center" indent="1"/>
    </xf>
    <xf numFmtId="0" fontId="10" fillId="33" borderId="52" xfId="0" applyFont="1" applyFill="1" applyBorder="1" applyAlignment="1">
      <alignment horizontal="left" vertical="center" indent="1"/>
    </xf>
    <xf numFmtId="0" fontId="10" fillId="33" borderId="54" xfId="0" applyFont="1" applyFill="1" applyBorder="1" applyAlignment="1">
      <alignment horizontal="left" vertical="center" indent="1"/>
    </xf>
    <xf numFmtId="0" fontId="10" fillId="59" borderId="53" xfId="0" applyFont="1" applyFill="1" applyBorder="1" applyAlignment="1">
      <alignment horizontal="left" vertical="center" wrapText="1" indent="1"/>
    </xf>
    <xf numFmtId="0" fontId="10" fillId="59" borderId="52" xfId="0" applyFont="1" applyFill="1" applyBorder="1" applyAlignment="1">
      <alignment horizontal="left" vertical="center" wrapText="1" indent="1"/>
    </xf>
    <xf numFmtId="0" fontId="10" fillId="59" borderId="54" xfId="0" applyFont="1" applyFill="1" applyBorder="1" applyAlignment="1">
      <alignment horizontal="left" vertical="center" wrapText="1" indent="1"/>
    </xf>
    <xf numFmtId="0" fontId="10" fillId="60" borderId="53" xfId="0" applyFont="1" applyFill="1" applyBorder="1" applyAlignment="1">
      <alignment horizontal="left" vertical="center" indent="1"/>
    </xf>
    <xf numFmtId="0" fontId="10" fillId="60" borderId="52" xfId="0" applyFont="1" applyFill="1" applyBorder="1" applyAlignment="1">
      <alignment horizontal="left" vertical="center" indent="1"/>
    </xf>
    <xf numFmtId="0" fontId="10" fillId="60" borderId="54" xfId="0" applyFont="1" applyFill="1" applyBorder="1" applyAlignment="1">
      <alignment horizontal="left" vertical="center" indent="1"/>
    </xf>
    <xf numFmtId="0" fontId="10" fillId="36" borderId="52" xfId="0" applyFont="1" applyFill="1" applyBorder="1" applyAlignment="1">
      <alignment horizontal="center" vertical="center"/>
    </xf>
    <xf numFmtId="0" fontId="10" fillId="36" borderId="54" xfId="0" applyFont="1" applyFill="1" applyBorder="1" applyAlignment="1">
      <alignment horizontal="center" vertical="center"/>
    </xf>
    <xf numFmtId="0" fontId="10" fillId="63" borderId="53" xfId="0" applyFont="1" applyFill="1" applyBorder="1" applyAlignment="1">
      <alignment horizontal="left" vertical="center" wrapText="1" indent="1"/>
    </xf>
    <xf numFmtId="0" fontId="10" fillId="63" borderId="54" xfId="0" applyFont="1" applyFill="1" applyBorder="1" applyAlignment="1">
      <alignment horizontal="left" vertical="center" wrapText="1" indent="1"/>
    </xf>
    <xf numFmtId="3" fontId="10" fillId="36" borderId="40" xfId="0" applyNumberFormat="1" applyFont="1" applyFill="1" applyBorder="1" applyAlignment="1">
      <alignment horizontal="center" vertical="center" wrapText="1"/>
    </xf>
    <xf numFmtId="3" fontId="10" fillId="36" borderId="41" xfId="0" applyNumberFormat="1" applyFont="1" applyFill="1" applyBorder="1" applyAlignment="1">
      <alignment horizontal="center" vertical="center" wrapText="1"/>
    </xf>
    <xf numFmtId="3" fontId="10" fillId="36" borderId="42" xfId="0" applyNumberFormat="1" applyFont="1" applyFill="1" applyBorder="1" applyAlignment="1">
      <alignment horizontal="center" vertical="center" wrapText="1"/>
    </xf>
    <xf numFmtId="3" fontId="10" fillId="35" borderId="40" xfId="0" applyNumberFormat="1" applyFont="1" applyFill="1" applyBorder="1" applyAlignment="1">
      <alignment horizontal="center" vertical="center" wrapText="1"/>
    </xf>
    <xf numFmtId="3" fontId="10" fillId="35" borderId="33" xfId="0" applyNumberFormat="1" applyFont="1" applyFill="1" applyBorder="1" applyAlignment="1">
      <alignment horizontal="center" vertical="center" wrapText="1"/>
    </xf>
    <xf numFmtId="3" fontId="10" fillId="63" borderId="40" xfId="0" applyNumberFormat="1" applyFont="1" applyFill="1" applyBorder="1" applyAlignment="1">
      <alignment horizontal="center" vertical="center" wrapText="1"/>
    </xf>
    <xf numFmtId="3" fontId="10" fillId="63" borderId="42" xfId="0" applyNumberFormat="1" applyFont="1" applyFill="1" applyBorder="1" applyAlignment="1">
      <alignment horizontal="center" vertical="center" wrapText="1"/>
    </xf>
    <xf numFmtId="3" fontId="10" fillId="64" borderId="40" xfId="0" applyNumberFormat="1" applyFont="1" applyFill="1" applyBorder="1" applyAlignment="1">
      <alignment horizontal="center" vertical="center" wrapText="1"/>
    </xf>
    <xf numFmtId="3" fontId="10" fillId="64" borderId="41" xfId="0" applyNumberFormat="1" applyFont="1" applyFill="1" applyBorder="1" applyAlignment="1">
      <alignment horizontal="center" vertical="center" wrapText="1"/>
    </xf>
    <xf numFmtId="3" fontId="10" fillId="64" borderId="42" xfId="0" applyNumberFormat="1" applyFont="1" applyFill="1" applyBorder="1" applyAlignment="1">
      <alignment horizontal="center" vertical="center" wrapText="1"/>
    </xf>
    <xf numFmtId="3" fontId="10" fillId="59" borderId="40" xfId="0" applyNumberFormat="1" applyFont="1" applyFill="1" applyBorder="1" applyAlignment="1">
      <alignment horizontal="center" vertical="center" wrapText="1"/>
    </xf>
    <xf numFmtId="3" fontId="10" fillId="59" borderId="41" xfId="0" applyNumberFormat="1" applyFont="1" applyFill="1" applyBorder="1" applyAlignment="1">
      <alignment horizontal="center" vertical="center" wrapText="1"/>
    </xf>
    <xf numFmtId="3" fontId="10" fillId="59" borderId="42" xfId="0" applyNumberFormat="1" applyFont="1" applyFill="1" applyBorder="1" applyAlignment="1">
      <alignment horizontal="center" vertical="center" wrapText="1"/>
    </xf>
  </cellXfs>
  <cellStyles count="1257">
    <cellStyle name="20% - Accent1 10" xfId="292"/>
    <cellStyle name="20% - Accent1 2" xfId="6"/>
    <cellStyle name="20% - Accent1 2 2" xfId="7"/>
    <cellStyle name="20% - Accent1 2 2 2" xfId="8"/>
    <cellStyle name="20% - Accent1 2 2 2 2" xfId="927"/>
    <cellStyle name="20% - Accent1 2 2 3" xfId="928"/>
    <cellStyle name="20% - Accent1 2 3" xfId="315"/>
    <cellStyle name="20% - Accent1 3" xfId="9"/>
    <cellStyle name="20% - Accent1 3 2" xfId="316"/>
    <cellStyle name="20% - Accent1 4" xfId="10"/>
    <cellStyle name="20% - Accent1 4 2" xfId="11"/>
    <cellStyle name="20% - Accent1 4 2 2" xfId="929"/>
    <cellStyle name="20% - Accent1 4 3" xfId="930"/>
    <cellStyle name="20% - Accent1 5" xfId="317"/>
    <cellStyle name="20% - Accent1 6" xfId="318"/>
    <cellStyle name="20% - Accent1 7" xfId="319"/>
    <cellStyle name="20% - Accent1 8" xfId="320"/>
    <cellStyle name="20% - Accent1 9" xfId="900"/>
    <cellStyle name="20% - Accent2 10" xfId="296"/>
    <cellStyle name="20% - Accent2 2" xfId="12"/>
    <cellStyle name="20% - Accent2 2 2" xfId="13"/>
    <cellStyle name="20% - Accent2 2 2 2" xfId="14"/>
    <cellStyle name="20% - Accent2 2 2 2 2" xfId="932"/>
    <cellStyle name="20% - Accent2 2 2 3" xfId="933"/>
    <cellStyle name="20% - Accent2 2 3" xfId="321"/>
    <cellStyle name="20% - Accent2 3" xfId="15"/>
    <cellStyle name="20% - Accent2 3 2" xfId="322"/>
    <cellStyle name="20% - Accent2 4" xfId="16"/>
    <cellStyle name="20% - Accent2 4 2" xfId="17"/>
    <cellStyle name="20% - Accent2 4 2 2" xfId="934"/>
    <cellStyle name="20% - Accent2 4 3" xfId="935"/>
    <cellStyle name="20% - Accent2 5" xfId="323"/>
    <cellStyle name="20% - Accent2 6" xfId="324"/>
    <cellStyle name="20% - Accent2 7" xfId="325"/>
    <cellStyle name="20% - Accent2 8" xfId="326"/>
    <cellStyle name="20% - Accent2 9" xfId="904"/>
    <cellStyle name="20% - Accent3 10" xfId="300"/>
    <cellStyle name="20% - Accent3 2" xfId="18"/>
    <cellStyle name="20% - Accent3 2 2" xfId="19"/>
    <cellStyle name="20% - Accent3 2 2 2" xfId="20"/>
    <cellStyle name="20% - Accent3 2 2 2 2" xfId="936"/>
    <cellStyle name="20% - Accent3 2 2 3" xfId="937"/>
    <cellStyle name="20% - Accent3 2 3" xfId="328"/>
    <cellStyle name="20% - Accent3 3" xfId="21"/>
    <cellStyle name="20% - Accent3 3 2" xfId="329"/>
    <cellStyle name="20% - Accent3 4" xfId="22"/>
    <cellStyle name="20% - Accent3 4 2" xfId="23"/>
    <cellStyle name="20% - Accent3 4 2 2" xfId="938"/>
    <cellStyle name="20% - Accent3 4 3" xfId="939"/>
    <cellStyle name="20% - Accent3 5" xfId="330"/>
    <cellStyle name="20% - Accent3 6" xfId="331"/>
    <cellStyle name="20% - Accent3 7" xfId="332"/>
    <cellStyle name="20% - Accent3 8" xfId="333"/>
    <cellStyle name="20% - Accent3 9" xfId="908"/>
    <cellStyle name="20% - Accent4 10" xfId="304"/>
    <cellStyle name="20% - Accent4 2" xfId="24"/>
    <cellStyle name="20% - Accent4 2 2" xfId="25"/>
    <cellStyle name="20% - Accent4 2 2 2" xfId="26"/>
    <cellStyle name="20% - Accent4 2 2 2 2" xfId="940"/>
    <cellStyle name="20% - Accent4 2 2 3" xfId="941"/>
    <cellStyle name="20% - Accent4 2 3" xfId="334"/>
    <cellStyle name="20% - Accent4 3" xfId="27"/>
    <cellStyle name="20% - Accent4 3 2" xfId="335"/>
    <cellStyle name="20% - Accent4 4" xfId="28"/>
    <cellStyle name="20% - Accent4 4 2" xfId="29"/>
    <cellStyle name="20% - Accent4 4 2 2" xfId="942"/>
    <cellStyle name="20% - Accent4 4 3" xfId="943"/>
    <cellStyle name="20% - Accent4 5" xfId="336"/>
    <cellStyle name="20% - Accent4 6" xfId="337"/>
    <cellStyle name="20% - Accent4 7" xfId="338"/>
    <cellStyle name="20% - Accent4 8" xfId="339"/>
    <cellStyle name="20% - Accent4 9" xfId="912"/>
    <cellStyle name="20% - Accent5 10" xfId="308"/>
    <cellStyle name="20% - Accent5 2" xfId="30"/>
    <cellStyle name="20% - Accent5 2 2" xfId="31"/>
    <cellStyle name="20% - Accent5 2 2 2" xfId="32"/>
    <cellStyle name="20% - Accent5 2 2 2 2" xfId="944"/>
    <cellStyle name="20% - Accent5 2 2 3" xfId="945"/>
    <cellStyle name="20% - Accent5 2 3" xfId="340"/>
    <cellStyle name="20% - Accent5 3" xfId="33"/>
    <cellStyle name="20% - Accent5 3 2" xfId="341"/>
    <cellStyle name="20% - Accent5 4" xfId="34"/>
    <cellStyle name="20% - Accent5 4 2" xfId="35"/>
    <cellStyle name="20% - Accent5 4 2 2" xfId="946"/>
    <cellStyle name="20% - Accent5 4 3" xfId="947"/>
    <cellStyle name="20% - Accent5 5" xfId="342"/>
    <cellStyle name="20% - Accent5 6" xfId="343"/>
    <cellStyle name="20% - Accent5 7" xfId="344"/>
    <cellStyle name="20% - Accent5 8" xfId="345"/>
    <cellStyle name="20% - Accent5 9" xfId="916"/>
    <cellStyle name="20% - Accent6 10" xfId="312"/>
    <cellStyle name="20% - Accent6 2" xfId="36"/>
    <cellStyle name="20% - Accent6 2 2" xfId="37"/>
    <cellStyle name="20% - Accent6 2 2 2" xfId="38"/>
    <cellStyle name="20% - Accent6 2 2 2 2" xfId="948"/>
    <cellStyle name="20% - Accent6 2 2 3" xfId="949"/>
    <cellStyle name="20% - Accent6 2 3" xfId="346"/>
    <cellStyle name="20% - Accent6 3" xfId="39"/>
    <cellStyle name="20% - Accent6 3 2" xfId="347"/>
    <cellStyle name="20% - Accent6 4" xfId="40"/>
    <cellStyle name="20% - Accent6 4 2" xfId="41"/>
    <cellStyle name="20% - Accent6 4 2 2" xfId="950"/>
    <cellStyle name="20% - Accent6 4 3" xfId="951"/>
    <cellStyle name="20% - Accent6 5" xfId="348"/>
    <cellStyle name="20% - Accent6 6" xfId="349"/>
    <cellStyle name="20% - Accent6 7" xfId="350"/>
    <cellStyle name="20% - Accent6 8" xfId="351"/>
    <cellStyle name="20% - Accent6 9" xfId="920"/>
    <cellStyle name="40% - Accent1 10" xfId="293"/>
    <cellStyle name="40% - Accent1 2" xfId="42"/>
    <cellStyle name="40% - Accent1 2 2" xfId="43"/>
    <cellStyle name="40% - Accent1 2 2 2" xfId="44"/>
    <cellStyle name="40% - Accent1 2 2 2 2" xfId="952"/>
    <cellStyle name="40% - Accent1 2 2 3" xfId="953"/>
    <cellStyle name="40% - Accent1 2 3" xfId="352"/>
    <cellStyle name="40% - Accent1 3" xfId="45"/>
    <cellStyle name="40% - Accent1 3 2" xfId="353"/>
    <cellStyle name="40% - Accent1 4" xfId="46"/>
    <cellStyle name="40% - Accent1 4 2" xfId="47"/>
    <cellStyle name="40% - Accent1 4 2 2" xfId="954"/>
    <cellStyle name="40% - Accent1 4 3" xfId="955"/>
    <cellStyle name="40% - Accent1 5" xfId="354"/>
    <cellStyle name="40% - Accent1 6" xfId="355"/>
    <cellStyle name="40% - Accent1 7" xfId="356"/>
    <cellStyle name="40% - Accent1 8" xfId="357"/>
    <cellStyle name="40% - Accent1 9" xfId="901"/>
    <cellStyle name="40% - Accent2 10" xfId="297"/>
    <cellStyle name="40% - Accent2 2" xfId="48"/>
    <cellStyle name="40% - Accent2 2 2" xfId="49"/>
    <cellStyle name="40% - Accent2 2 2 2" xfId="50"/>
    <cellStyle name="40% - Accent2 2 2 2 2" xfId="956"/>
    <cellStyle name="40% - Accent2 2 2 3" xfId="957"/>
    <cellStyle name="40% - Accent2 2 3" xfId="358"/>
    <cellStyle name="40% - Accent2 3" xfId="51"/>
    <cellStyle name="40% - Accent2 3 2" xfId="359"/>
    <cellStyle name="40% - Accent2 4" xfId="52"/>
    <cellStyle name="40% - Accent2 4 2" xfId="53"/>
    <cellStyle name="40% - Accent2 4 2 2" xfId="958"/>
    <cellStyle name="40% - Accent2 4 3" xfId="959"/>
    <cellStyle name="40% - Accent2 5" xfId="360"/>
    <cellStyle name="40% - Accent2 6" xfId="361"/>
    <cellStyle name="40% - Accent2 7" xfId="362"/>
    <cellStyle name="40% - Accent2 8" xfId="363"/>
    <cellStyle name="40% - Accent2 9" xfId="905"/>
    <cellStyle name="40% - Accent3 10" xfId="301"/>
    <cellStyle name="40% - Accent3 2" xfId="54"/>
    <cellStyle name="40% - Accent3 2 2" xfId="55"/>
    <cellStyle name="40% - Accent3 2 2 2" xfId="56"/>
    <cellStyle name="40% - Accent3 2 2 2 2" xfId="960"/>
    <cellStyle name="40% - Accent3 2 2 3" xfId="961"/>
    <cellStyle name="40% - Accent3 2 3" xfId="364"/>
    <cellStyle name="40% - Accent3 3" xfId="57"/>
    <cellStyle name="40% - Accent3 3 2" xfId="365"/>
    <cellStyle name="40% - Accent3 4" xfId="58"/>
    <cellStyle name="40% - Accent3 4 2" xfId="59"/>
    <cellStyle name="40% - Accent3 4 2 2" xfId="962"/>
    <cellStyle name="40% - Accent3 4 3" xfId="963"/>
    <cellStyle name="40% - Accent3 5" xfId="366"/>
    <cellStyle name="40% - Accent3 6" xfId="367"/>
    <cellStyle name="40% - Accent3 7" xfId="368"/>
    <cellStyle name="40% - Accent3 8" xfId="369"/>
    <cellStyle name="40% - Accent3 9" xfId="909"/>
    <cellStyle name="40% - Accent4 10" xfId="305"/>
    <cellStyle name="40% - Accent4 2" xfId="60"/>
    <cellStyle name="40% - Accent4 2 2" xfId="61"/>
    <cellStyle name="40% - Accent4 2 2 2" xfId="62"/>
    <cellStyle name="40% - Accent4 2 2 2 2" xfId="964"/>
    <cellStyle name="40% - Accent4 2 2 3" xfId="965"/>
    <cellStyle name="40% - Accent4 2 3" xfId="370"/>
    <cellStyle name="40% - Accent4 3" xfId="63"/>
    <cellStyle name="40% - Accent4 3 2" xfId="371"/>
    <cellStyle name="40% - Accent4 4" xfId="64"/>
    <cellStyle name="40% - Accent4 4 2" xfId="65"/>
    <cellStyle name="40% - Accent4 4 2 2" xfId="966"/>
    <cellStyle name="40% - Accent4 4 3" xfId="967"/>
    <cellStyle name="40% - Accent4 5" xfId="372"/>
    <cellStyle name="40% - Accent4 6" xfId="373"/>
    <cellStyle name="40% - Accent4 7" xfId="374"/>
    <cellStyle name="40% - Accent4 8" xfId="375"/>
    <cellStyle name="40% - Accent4 9" xfId="913"/>
    <cellStyle name="40% - Accent5 10" xfId="309"/>
    <cellStyle name="40% - Accent5 2" xfId="66"/>
    <cellStyle name="40% - Accent5 2 2" xfId="67"/>
    <cellStyle name="40% - Accent5 2 2 2" xfId="68"/>
    <cellStyle name="40% - Accent5 2 2 2 2" xfId="968"/>
    <cellStyle name="40% - Accent5 2 2 3" xfId="969"/>
    <cellStyle name="40% - Accent5 2 3" xfId="376"/>
    <cellStyle name="40% - Accent5 3" xfId="69"/>
    <cellStyle name="40% - Accent5 3 2" xfId="377"/>
    <cellStyle name="40% - Accent5 4" xfId="70"/>
    <cellStyle name="40% - Accent5 4 2" xfId="71"/>
    <cellStyle name="40% - Accent5 4 2 2" xfId="970"/>
    <cellStyle name="40% - Accent5 4 3" xfId="971"/>
    <cellStyle name="40% - Accent5 5" xfId="378"/>
    <cellStyle name="40% - Accent5 6" xfId="379"/>
    <cellStyle name="40% - Accent5 7" xfId="380"/>
    <cellStyle name="40% - Accent5 8" xfId="381"/>
    <cellStyle name="40% - Accent5 9" xfId="917"/>
    <cellStyle name="40% - Accent6 10" xfId="313"/>
    <cellStyle name="40% - Accent6 2" xfId="72"/>
    <cellStyle name="40% - Accent6 2 2" xfId="73"/>
    <cellStyle name="40% - Accent6 2 2 2" xfId="74"/>
    <cellStyle name="40% - Accent6 2 2 2 2" xfId="972"/>
    <cellStyle name="40% - Accent6 2 2 3" xfId="973"/>
    <cellStyle name="40% - Accent6 2 3" xfId="382"/>
    <cellStyle name="40% - Accent6 3" xfId="75"/>
    <cellStyle name="40% - Accent6 3 2" xfId="383"/>
    <cellStyle name="40% - Accent6 4" xfId="76"/>
    <cellStyle name="40% - Accent6 4 2" xfId="77"/>
    <cellStyle name="40% - Accent6 4 2 2" xfId="974"/>
    <cellStyle name="40% - Accent6 4 3" xfId="975"/>
    <cellStyle name="40% - Accent6 5" xfId="384"/>
    <cellStyle name="40% - Accent6 6" xfId="385"/>
    <cellStyle name="40% - Accent6 7" xfId="386"/>
    <cellStyle name="40% - Accent6 8" xfId="387"/>
    <cellStyle name="40% - Accent6 9" xfId="921"/>
    <cellStyle name="60% - Accent1 2" xfId="78"/>
    <cellStyle name="60% - Accent1 3" xfId="79"/>
    <cellStyle name="60% - Accent1 3 2" xfId="388"/>
    <cellStyle name="60% - Accent1 4" xfId="80"/>
    <cellStyle name="60% - Accent1 5" xfId="389"/>
    <cellStyle name="60% - Accent1 6" xfId="390"/>
    <cellStyle name="60% - Accent1 7" xfId="391"/>
    <cellStyle name="60% - Accent1 8" xfId="902"/>
    <cellStyle name="60% - Accent1 9" xfId="294"/>
    <cellStyle name="60% - Accent2 2" xfId="81"/>
    <cellStyle name="60% - Accent2 3" xfId="82"/>
    <cellStyle name="60% - Accent2 3 2" xfId="392"/>
    <cellStyle name="60% - Accent2 4" xfId="83"/>
    <cellStyle name="60% - Accent2 5" xfId="393"/>
    <cellStyle name="60% - Accent2 6" xfId="394"/>
    <cellStyle name="60% - Accent2 7" xfId="395"/>
    <cellStyle name="60% - Accent2 8" xfId="906"/>
    <cellStyle name="60% - Accent2 9" xfId="298"/>
    <cellStyle name="60% - Accent3 2" xfId="84"/>
    <cellStyle name="60% - Accent3 3" xfId="85"/>
    <cellStyle name="60% - Accent3 3 2" xfId="396"/>
    <cellStyle name="60% - Accent3 4" xfId="86"/>
    <cellStyle name="60% - Accent3 5" xfId="397"/>
    <cellStyle name="60% - Accent3 6" xfId="398"/>
    <cellStyle name="60% - Accent3 7" xfId="399"/>
    <cellStyle name="60% - Accent3 8" xfId="910"/>
    <cellStyle name="60% - Accent3 9" xfId="302"/>
    <cellStyle name="60% - Accent4 2" xfId="87"/>
    <cellStyle name="60% - Accent4 3" xfId="88"/>
    <cellStyle name="60% - Accent4 3 2" xfId="400"/>
    <cellStyle name="60% - Accent4 4" xfId="89"/>
    <cellStyle name="60% - Accent4 5" xfId="401"/>
    <cellStyle name="60% - Accent4 6" xfId="402"/>
    <cellStyle name="60% - Accent4 7" xfId="403"/>
    <cellStyle name="60% - Accent4 8" xfId="914"/>
    <cellStyle name="60% - Accent4 9" xfId="306"/>
    <cellStyle name="60% - Accent5 2" xfId="90"/>
    <cellStyle name="60% - Accent5 3" xfId="91"/>
    <cellStyle name="60% - Accent5 3 2" xfId="404"/>
    <cellStyle name="60% - Accent5 4" xfId="92"/>
    <cellStyle name="60% - Accent5 5" xfId="405"/>
    <cellStyle name="60% - Accent5 6" xfId="406"/>
    <cellStyle name="60% - Accent5 7" xfId="407"/>
    <cellStyle name="60% - Accent5 8" xfId="918"/>
    <cellStyle name="60% - Accent5 9" xfId="310"/>
    <cellStyle name="60% - Accent6 2" xfId="93"/>
    <cellStyle name="60% - Accent6 3" xfId="94"/>
    <cellStyle name="60% - Accent6 3 2" xfId="408"/>
    <cellStyle name="60% - Accent6 4" xfId="95"/>
    <cellStyle name="60% - Accent6 5" xfId="409"/>
    <cellStyle name="60% - Accent6 6" xfId="410"/>
    <cellStyle name="60% - Accent6 7" xfId="411"/>
    <cellStyle name="60% - Accent6 8" xfId="922"/>
    <cellStyle name="60% - Accent6 9" xfId="314"/>
    <cellStyle name="Accent1 2" xfId="96"/>
    <cellStyle name="Accent1 3" xfId="97"/>
    <cellStyle name="Accent1 3 2" xfId="412"/>
    <cellStyle name="Accent1 4" xfId="98"/>
    <cellStyle name="Accent1 5" xfId="413"/>
    <cellStyle name="Accent1 6" xfId="414"/>
    <cellStyle name="Accent1 7" xfId="415"/>
    <cellStyle name="Accent1 8" xfId="899"/>
    <cellStyle name="Accent1 9" xfId="291"/>
    <cellStyle name="Accent2 2" xfId="99"/>
    <cellStyle name="Accent2 3" xfId="100"/>
    <cellStyle name="Accent2 3 2" xfId="416"/>
    <cellStyle name="Accent2 4" xfId="101"/>
    <cellStyle name="Accent2 5" xfId="417"/>
    <cellStyle name="Accent2 6" xfId="418"/>
    <cellStyle name="Accent2 7" xfId="419"/>
    <cellStyle name="Accent2 8" xfId="903"/>
    <cellStyle name="Accent2 9" xfId="295"/>
    <cellStyle name="Accent3 2" xfId="102"/>
    <cellStyle name="Accent3 3" xfId="103"/>
    <cellStyle name="Accent3 3 2" xfId="420"/>
    <cellStyle name="Accent3 4" xfId="104"/>
    <cellStyle name="Accent3 5" xfId="421"/>
    <cellStyle name="Accent3 6" xfId="422"/>
    <cellStyle name="Accent3 7" xfId="423"/>
    <cellStyle name="Accent3 8" xfId="907"/>
    <cellStyle name="Accent3 9" xfId="299"/>
    <cellStyle name="Accent4 2" xfId="105"/>
    <cellStyle name="Accent4 3" xfId="106"/>
    <cellStyle name="Accent4 3 2" xfId="424"/>
    <cellStyle name="Accent4 4" xfId="107"/>
    <cellStyle name="Accent4 5" xfId="425"/>
    <cellStyle name="Accent4 6" xfId="426"/>
    <cellStyle name="Accent4 7" xfId="427"/>
    <cellStyle name="Accent4 8" xfId="911"/>
    <cellStyle name="Accent4 9" xfId="303"/>
    <cellStyle name="Accent5 2" xfId="108"/>
    <cellStyle name="Accent5 3" xfId="109"/>
    <cellStyle name="Accent5 3 2" xfId="428"/>
    <cellStyle name="Accent5 4" xfId="110"/>
    <cellStyle name="Accent5 5" xfId="429"/>
    <cellStyle name="Accent5 6" xfId="430"/>
    <cellStyle name="Accent5 7" xfId="431"/>
    <cellStyle name="Accent5 8" xfId="915"/>
    <cellStyle name="Accent5 9" xfId="307"/>
    <cellStyle name="Accent6 2" xfId="111"/>
    <cellStyle name="Accent6 3" xfId="112"/>
    <cellStyle name="Accent6 3 2" xfId="432"/>
    <cellStyle name="Accent6 4" xfId="113"/>
    <cellStyle name="Accent6 5" xfId="433"/>
    <cellStyle name="Accent6 6" xfId="434"/>
    <cellStyle name="Accent6 7" xfId="435"/>
    <cellStyle name="Accent6 8" xfId="919"/>
    <cellStyle name="Accent6 9" xfId="311"/>
    <cellStyle name="Bad 2" xfId="114"/>
    <cellStyle name="Bad 3" xfId="115"/>
    <cellStyle name="Bad 3 2" xfId="436"/>
    <cellStyle name="Bad 4" xfId="116"/>
    <cellStyle name="Bad 5" xfId="437"/>
    <cellStyle name="Bad 6" xfId="438"/>
    <cellStyle name="Bad 7" xfId="439"/>
    <cellStyle name="Bad 8" xfId="889"/>
    <cellStyle name="Bad 9" xfId="281"/>
    <cellStyle name="Calculation 2" xfId="117"/>
    <cellStyle name="Calculation 2 2" xfId="118"/>
    <cellStyle name="Calculation 2 2 2" xfId="119"/>
    <cellStyle name="Calculation 2 2 2 2" xfId="245"/>
    <cellStyle name="Calculation 2 2 2 2 2" xfId="444"/>
    <cellStyle name="Calculation 2 2 2 2 2 2" xfId="1007"/>
    <cellStyle name="Calculation 2 2 2 2 3" xfId="445"/>
    <cellStyle name="Calculation 2 2 2 2 3 2" xfId="1008"/>
    <cellStyle name="Calculation 2 2 2 2 4" xfId="443"/>
    <cellStyle name="Calculation 2 2 2 3" xfId="446"/>
    <cellStyle name="Calculation 2 2 2 3 2" xfId="447"/>
    <cellStyle name="Calculation 2 2 2 3 2 2" xfId="1010"/>
    <cellStyle name="Calculation 2 2 2 3 3" xfId="448"/>
    <cellStyle name="Calculation 2 2 2 3 3 2" xfId="1011"/>
    <cellStyle name="Calculation 2 2 2 3 4" xfId="1009"/>
    <cellStyle name="Calculation 2 2 2 4" xfId="449"/>
    <cellStyle name="Calculation 2 2 2 4 2" xfId="450"/>
    <cellStyle name="Calculation 2 2 2 4 2 2" xfId="1013"/>
    <cellStyle name="Calculation 2 2 2 4 3" xfId="451"/>
    <cellStyle name="Calculation 2 2 2 4 3 2" xfId="1014"/>
    <cellStyle name="Calculation 2 2 2 4 4" xfId="1012"/>
    <cellStyle name="Calculation 2 2 2 5" xfId="452"/>
    <cellStyle name="Calculation 2 2 2 5 2" xfId="1015"/>
    <cellStyle name="Calculation 2 2 2 6" xfId="453"/>
    <cellStyle name="Calculation 2 2 2 6 2" xfId="1016"/>
    <cellStyle name="Calculation 2 2 2 7" xfId="442"/>
    <cellStyle name="Calculation 2 2 3" xfId="244"/>
    <cellStyle name="Calculation 2 2 3 2" xfId="455"/>
    <cellStyle name="Calculation 2 2 3 2 2" xfId="456"/>
    <cellStyle name="Calculation 2 2 3 2 2 2" xfId="1018"/>
    <cellStyle name="Calculation 2 2 3 2 3" xfId="457"/>
    <cellStyle name="Calculation 2 2 3 2 3 2" xfId="1019"/>
    <cellStyle name="Calculation 2 2 3 2 4" xfId="1017"/>
    <cellStyle name="Calculation 2 2 3 3" xfId="458"/>
    <cellStyle name="Calculation 2 2 3 3 2" xfId="1020"/>
    <cellStyle name="Calculation 2 2 3 4" xfId="459"/>
    <cellStyle name="Calculation 2 2 3 4 2" xfId="1021"/>
    <cellStyle name="Calculation 2 2 3 5" xfId="454"/>
    <cellStyle name="Calculation 2 2 4" xfId="460"/>
    <cellStyle name="Calculation 2 2 4 2" xfId="461"/>
    <cellStyle name="Calculation 2 2 4 2 2" xfId="1023"/>
    <cellStyle name="Calculation 2 2 4 3" xfId="462"/>
    <cellStyle name="Calculation 2 2 4 3 2" xfId="1024"/>
    <cellStyle name="Calculation 2 2 4 4" xfId="1022"/>
    <cellStyle name="Calculation 2 2 5" xfId="463"/>
    <cellStyle name="Calculation 2 2 5 2" xfId="1025"/>
    <cellStyle name="Calculation 2 2 6" xfId="441"/>
    <cellStyle name="Calculation 2 3" xfId="120"/>
    <cellStyle name="Calculation 2 3 2" xfId="246"/>
    <cellStyle name="Calculation 2 3 2 2" xfId="466"/>
    <cellStyle name="Calculation 2 3 2 2 2" xfId="1026"/>
    <cellStyle name="Calculation 2 3 2 3" xfId="467"/>
    <cellStyle name="Calculation 2 3 2 3 2" xfId="1027"/>
    <cellStyle name="Calculation 2 3 2 4" xfId="465"/>
    <cellStyle name="Calculation 2 3 3" xfId="468"/>
    <cellStyle name="Calculation 2 3 3 2" xfId="469"/>
    <cellStyle name="Calculation 2 3 3 2 2" xfId="1029"/>
    <cellStyle name="Calculation 2 3 3 3" xfId="470"/>
    <cellStyle name="Calculation 2 3 3 3 2" xfId="1030"/>
    <cellStyle name="Calculation 2 3 3 4" xfId="1028"/>
    <cellStyle name="Calculation 2 3 4" xfId="471"/>
    <cellStyle name="Calculation 2 3 4 2" xfId="1031"/>
    <cellStyle name="Calculation 2 3 5" xfId="472"/>
    <cellStyle name="Calculation 2 3 5 2" xfId="1032"/>
    <cellStyle name="Calculation 2 3 6" xfId="464"/>
    <cellStyle name="Calculation 2 4" xfId="243"/>
    <cellStyle name="Calculation 2 4 2" xfId="474"/>
    <cellStyle name="Calculation 2 4 2 2" xfId="475"/>
    <cellStyle name="Calculation 2 4 2 2 2" xfId="1034"/>
    <cellStyle name="Calculation 2 4 2 3" xfId="476"/>
    <cellStyle name="Calculation 2 4 2 3 2" xfId="1035"/>
    <cellStyle name="Calculation 2 4 2 4" xfId="1033"/>
    <cellStyle name="Calculation 2 4 3" xfId="477"/>
    <cellStyle name="Calculation 2 4 3 2" xfId="1036"/>
    <cellStyle name="Calculation 2 4 4" xfId="478"/>
    <cellStyle name="Calculation 2 4 4 2" xfId="1037"/>
    <cellStyle name="Calculation 2 4 5" xfId="473"/>
    <cellStyle name="Calculation 2 5" xfId="479"/>
    <cellStyle name="Calculation 2 5 2" xfId="1038"/>
    <cellStyle name="Calculation 2 6" xfId="440"/>
    <cellStyle name="Calculation 3" xfId="121"/>
    <cellStyle name="Calculation 3 2" xfId="480"/>
    <cellStyle name="Calculation 4" xfId="122"/>
    <cellStyle name="Calculation 5" xfId="481"/>
    <cellStyle name="Calculation 6" xfId="482"/>
    <cellStyle name="Calculation 7" xfId="483"/>
    <cellStyle name="Calculation 8" xfId="893"/>
    <cellStyle name="Calculation 9" xfId="285"/>
    <cellStyle name="Check Cell 2" xfId="123"/>
    <cellStyle name="Check Cell 3" xfId="124"/>
    <cellStyle name="Check Cell 3 2" xfId="484"/>
    <cellStyle name="Check Cell 4" xfId="125"/>
    <cellStyle name="Check Cell 5" xfId="485"/>
    <cellStyle name="Check Cell 6" xfId="486"/>
    <cellStyle name="Check Cell 7" xfId="487"/>
    <cellStyle name="Check Cell 8" xfId="895"/>
    <cellStyle name="Check Cell 9" xfId="287"/>
    <cellStyle name="Comma" xfId="1" builtinId="3"/>
    <cellStyle name="Comma 2" xfId="126"/>
    <cellStyle name="Comma 2 2" xfId="127"/>
    <cellStyle name="Comma 2 3" xfId="489"/>
    <cellStyle name="Comma 2 4" xfId="488"/>
    <cellStyle name="Comma 3" xfId="128"/>
    <cellStyle name="Comma 3 2" xfId="491"/>
    <cellStyle name="Comma 3 3" xfId="490"/>
    <cellStyle name="Comma 4" xfId="240"/>
    <cellStyle name="Comma 5" xfId="492"/>
    <cellStyle name="Comma 6" xfId="493"/>
    <cellStyle name="Currency 2" xfId="129"/>
    <cellStyle name="Explanatory Text 2" xfId="130"/>
    <cellStyle name="Explanatory Text 2 2" xfId="495"/>
    <cellStyle name="Explanatory Text 2 3" xfId="494"/>
    <cellStyle name="Explanatory Text 3" xfId="131"/>
    <cellStyle name="Explanatory Text 3 2" xfId="496"/>
    <cellStyle name="Explanatory Text 4" xfId="132"/>
    <cellStyle name="Explanatory Text 5" xfId="497"/>
    <cellStyle name="Explanatory Text 6" xfId="498"/>
    <cellStyle name="Explanatory Text 7" xfId="499"/>
    <cellStyle name="Explanatory Text 8" xfId="897"/>
    <cellStyle name="Explanatory Text 9" xfId="289"/>
    <cellStyle name="Good 2" xfId="133"/>
    <cellStyle name="Good 3" xfId="134"/>
    <cellStyle name="Good 3 2" xfId="500"/>
    <cellStyle name="Good 4" xfId="135"/>
    <cellStyle name="Good 5" xfId="501"/>
    <cellStyle name="Good 6" xfId="502"/>
    <cellStyle name="Good 7" xfId="503"/>
    <cellStyle name="Good 8" xfId="888"/>
    <cellStyle name="Good 9" xfId="280"/>
    <cellStyle name="Heading 1 2" xfId="136"/>
    <cellStyle name="Heading 1 2 2" xfId="505"/>
    <cellStyle name="Heading 1 2 3" xfId="504"/>
    <cellStyle name="Heading 1 3" xfId="137"/>
    <cellStyle name="Heading 1 3 2" xfId="506"/>
    <cellStyle name="Heading 1 4" xfId="138"/>
    <cellStyle name="Heading 1 5" xfId="507"/>
    <cellStyle name="Heading 1 6" xfId="508"/>
    <cellStyle name="Heading 1 7" xfId="509"/>
    <cellStyle name="Heading 1 8" xfId="884"/>
    <cellStyle name="Heading 2 2" xfId="139"/>
    <cellStyle name="Heading 2 2 2" xfId="511"/>
    <cellStyle name="Heading 2 2 3" xfId="510"/>
    <cellStyle name="Heading 2 3" xfId="140"/>
    <cellStyle name="Heading 2 3 2" xfId="512"/>
    <cellStyle name="Heading 2 4" xfId="141"/>
    <cellStyle name="Heading 2 5" xfId="513"/>
    <cellStyle name="Heading 2 6" xfId="514"/>
    <cellStyle name="Heading 2 7" xfId="515"/>
    <cellStyle name="Heading 2 8" xfId="885"/>
    <cellStyle name="Heading 3 2" xfId="142"/>
    <cellStyle name="Heading 3 2 2" xfId="517"/>
    <cellStyle name="Heading 3 2 2 2" xfId="518"/>
    <cellStyle name="Heading 3 2 2 2 2" xfId="519"/>
    <cellStyle name="Heading 3 2 2 2 2 2" xfId="520"/>
    <cellStyle name="Heading 3 2 2 2 2 2 2" xfId="521"/>
    <cellStyle name="Heading 3 2 2 2 2 2 2 2" xfId="522"/>
    <cellStyle name="Heading 3 2 2 2 2 2 2 2 2" xfId="1053"/>
    <cellStyle name="Heading 3 2 2 2 2 2 2 3" xfId="523"/>
    <cellStyle name="Heading 3 2 2 2 2 2 2 3 2" xfId="1052"/>
    <cellStyle name="Heading 3 2 2 2 2 2 2 4" xfId="1054"/>
    <cellStyle name="Heading 3 2 2 2 2 2 3" xfId="524"/>
    <cellStyle name="Heading 3 2 2 2 2 2 3 2" xfId="1051"/>
    <cellStyle name="Heading 3 2 2 2 2 2 4" xfId="525"/>
    <cellStyle name="Heading 3 2 2 2 2 2 4 2" xfId="1050"/>
    <cellStyle name="Heading 3 2 2 2 2 2 5" xfId="1055"/>
    <cellStyle name="Heading 3 2 2 2 2 3" xfId="526"/>
    <cellStyle name="Heading 3 2 2 2 2 3 2" xfId="1049"/>
    <cellStyle name="Heading 3 2 2 2 2 4" xfId="527"/>
    <cellStyle name="Heading 3 2 2 2 2 4 2" xfId="1048"/>
    <cellStyle name="Heading 3 2 2 2 2 5" xfId="1056"/>
    <cellStyle name="Heading 3 2 2 2 3" xfId="528"/>
    <cellStyle name="Heading 3 2 2 2 3 2" xfId="1252"/>
    <cellStyle name="Heading 3 2 2 2 4" xfId="529"/>
    <cellStyle name="Heading 3 2 2 2 4 2" xfId="1251"/>
    <cellStyle name="Heading 3 2 2 2 5" xfId="931"/>
    <cellStyle name="Heading 3 2 2 3" xfId="530"/>
    <cellStyle name="Heading 3 2 2 3 2" xfId="531"/>
    <cellStyle name="Heading 3 2 2 3 2 2" xfId="532"/>
    <cellStyle name="Heading 3 2 2 3 2 2 2" xfId="533"/>
    <cellStyle name="Heading 3 2 2 3 2 2 2 2" xfId="1044"/>
    <cellStyle name="Heading 3 2 2 3 2 2 3" xfId="534"/>
    <cellStyle name="Heading 3 2 2 3 2 2 3 2" xfId="1043"/>
    <cellStyle name="Heading 3 2 2 3 2 2 4" xfId="1045"/>
    <cellStyle name="Heading 3 2 2 3 2 3" xfId="535"/>
    <cellStyle name="Heading 3 2 2 3 2 3 2" xfId="1042"/>
    <cellStyle name="Heading 3 2 2 3 2 4" xfId="536"/>
    <cellStyle name="Heading 3 2 2 3 2 4 2" xfId="327"/>
    <cellStyle name="Heading 3 2 2 3 2 5" xfId="1046"/>
    <cellStyle name="Heading 3 2 2 3 3" xfId="537"/>
    <cellStyle name="Heading 3 2 2 3 3 2" xfId="1250"/>
    <cellStyle name="Heading 3 2 2 3 4" xfId="538"/>
    <cellStyle name="Heading 3 2 2 3 4 2" xfId="1041"/>
    <cellStyle name="Heading 3 2 2 3 5" xfId="1047"/>
    <cellStyle name="Heading 3 2 2 4" xfId="539"/>
    <cellStyle name="Heading 3 2 2 4 2" xfId="1040"/>
    <cellStyle name="Heading 3 2 2 5" xfId="540"/>
    <cellStyle name="Heading 3 2 2 5 2" xfId="1039"/>
    <cellStyle name="Heading 3 2 2 6" xfId="1057"/>
    <cellStyle name="Heading 3 2 3" xfId="516"/>
    <cellStyle name="Heading 3 3" xfId="143"/>
    <cellStyle name="Heading 3 3 2" xfId="541"/>
    <cellStyle name="Heading 3 4" xfId="144"/>
    <cellStyle name="Heading 3 5" xfId="542"/>
    <cellStyle name="Heading 3 6" xfId="543"/>
    <cellStyle name="Heading 3 7" xfId="544"/>
    <cellStyle name="Heading 3 8" xfId="886"/>
    <cellStyle name="Heading 4 2" xfId="145"/>
    <cellStyle name="Heading 4 2 2" xfId="546"/>
    <cellStyle name="Heading 4 2 3" xfId="545"/>
    <cellStyle name="Heading 4 3" xfId="146"/>
    <cellStyle name="Heading 4 3 2" xfId="547"/>
    <cellStyle name="Heading 4 4" xfId="147"/>
    <cellStyle name="Heading 4 5" xfId="548"/>
    <cellStyle name="Heading 4 6" xfId="549"/>
    <cellStyle name="Heading 4 7" xfId="550"/>
    <cellStyle name="Heading 4 8" xfId="887"/>
    <cellStyle name="Hyperlink 2" xfId="148"/>
    <cellStyle name="Hyperlink 2 2" xfId="925"/>
    <cellStyle name="Hyperlink 3" xfId="149"/>
    <cellStyle name="Hyperlink 4" xfId="4"/>
    <cellStyle name="Hyperlink 5" xfId="150"/>
    <cellStyle name="Input 2" xfId="151"/>
    <cellStyle name="Input 2 2" xfId="152"/>
    <cellStyle name="Input 2 2 2" xfId="153"/>
    <cellStyle name="Input 2 2 2 2" xfId="249"/>
    <cellStyle name="Input 2 2 2 2 2" xfId="555"/>
    <cellStyle name="Input 2 2 2 2 2 2" xfId="1058"/>
    <cellStyle name="Input 2 2 2 2 3" xfId="556"/>
    <cellStyle name="Input 2 2 2 2 3 2" xfId="1059"/>
    <cellStyle name="Input 2 2 2 2 4" xfId="554"/>
    <cellStyle name="Input 2 2 2 3" xfId="557"/>
    <cellStyle name="Input 2 2 2 3 2" xfId="558"/>
    <cellStyle name="Input 2 2 2 3 2 2" xfId="1061"/>
    <cellStyle name="Input 2 2 2 3 3" xfId="559"/>
    <cellStyle name="Input 2 2 2 3 3 2" xfId="1062"/>
    <cellStyle name="Input 2 2 2 3 4" xfId="1060"/>
    <cellStyle name="Input 2 2 2 4" xfId="560"/>
    <cellStyle name="Input 2 2 2 4 2" xfId="561"/>
    <cellStyle name="Input 2 2 2 4 2 2" xfId="1064"/>
    <cellStyle name="Input 2 2 2 4 3" xfId="562"/>
    <cellStyle name="Input 2 2 2 4 3 2" xfId="1065"/>
    <cellStyle name="Input 2 2 2 4 4" xfId="1063"/>
    <cellStyle name="Input 2 2 2 5" xfId="563"/>
    <cellStyle name="Input 2 2 2 5 2" xfId="1066"/>
    <cellStyle name="Input 2 2 2 6" xfId="564"/>
    <cellStyle name="Input 2 2 2 6 2" xfId="1067"/>
    <cellStyle name="Input 2 2 2 7" xfId="553"/>
    <cellStyle name="Input 2 2 3" xfId="248"/>
    <cellStyle name="Input 2 2 3 2" xfId="566"/>
    <cellStyle name="Input 2 2 3 2 2" xfId="567"/>
    <cellStyle name="Input 2 2 3 2 2 2" xfId="1069"/>
    <cellStyle name="Input 2 2 3 2 3" xfId="568"/>
    <cellStyle name="Input 2 2 3 2 3 2" xfId="1070"/>
    <cellStyle name="Input 2 2 3 2 4" xfId="1068"/>
    <cellStyle name="Input 2 2 3 3" xfId="569"/>
    <cellStyle name="Input 2 2 3 3 2" xfId="1071"/>
    <cellStyle name="Input 2 2 3 4" xfId="570"/>
    <cellStyle name="Input 2 2 3 4 2" xfId="1072"/>
    <cellStyle name="Input 2 2 3 5" xfId="565"/>
    <cellStyle name="Input 2 2 4" xfId="571"/>
    <cellStyle name="Input 2 2 4 2" xfId="572"/>
    <cellStyle name="Input 2 2 4 2 2" xfId="1074"/>
    <cellStyle name="Input 2 2 4 3" xfId="573"/>
    <cellStyle name="Input 2 2 4 3 2" xfId="1075"/>
    <cellStyle name="Input 2 2 4 4" xfId="1073"/>
    <cellStyle name="Input 2 2 5" xfId="574"/>
    <cellStyle name="Input 2 2 5 2" xfId="1076"/>
    <cellStyle name="Input 2 2 6" xfId="552"/>
    <cellStyle name="Input 2 3" xfId="154"/>
    <cellStyle name="Input 2 3 2" xfId="250"/>
    <cellStyle name="Input 2 3 2 2" xfId="577"/>
    <cellStyle name="Input 2 3 2 2 2" xfId="1077"/>
    <cellStyle name="Input 2 3 2 3" xfId="578"/>
    <cellStyle name="Input 2 3 2 3 2" xfId="1078"/>
    <cellStyle name="Input 2 3 2 4" xfId="576"/>
    <cellStyle name="Input 2 3 3" xfId="579"/>
    <cellStyle name="Input 2 3 3 2" xfId="580"/>
    <cellStyle name="Input 2 3 3 2 2" xfId="1080"/>
    <cellStyle name="Input 2 3 3 3" xfId="581"/>
    <cellStyle name="Input 2 3 3 3 2" xfId="1081"/>
    <cellStyle name="Input 2 3 3 4" xfId="1079"/>
    <cellStyle name="Input 2 3 4" xfId="582"/>
    <cellStyle name="Input 2 3 4 2" xfId="1082"/>
    <cellStyle name="Input 2 3 5" xfId="583"/>
    <cellStyle name="Input 2 3 5 2" xfId="1083"/>
    <cellStyle name="Input 2 3 6" xfId="575"/>
    <cellStyle name="Input 2 4" xfId="247"/>
    <cellStyle name="Input 2 4 2" xfId="585"/>
    <cellStyle name="Input 2 4 2 2" xfId="586"/>
    <cellStyle name="Input 2 4 2 2 2" xfId="1085"/>
    <cellStyle name="Input 2 4 2 3" xfId="587"/>
    <cellStyle name="Input 2 4 2 3 2" xfId="1086"/>
    <cellStyle name="Input 2 4 2 4" xfId="1084"/>
    <cellStyle name="Input 2 4 3" xfId="588"/>
    <cellStyle name="Input 2 4 3 2" xfId="1087"/>
    <cellStyle name="Input 2 4 4" xfId="589"/>
    <cellStyle name="Input 2 4 4 2" xfId="1088"/>
    <cellStyle name="Input 2 4 5" xfId="584"/>
    <cellStyle name="Input 2 5" xfId="590"/>
    <cellStyle name="Input 2 5 2" xfId="1089"/>
    <cellStyle name="Input 2 6" xfId="551"/>
    <cellStyle name="Input 3" xfId="155"/>
    <cellStyle name="Input 3 2" xfId="591"/>
    <cellStyle name="Input 4" xfId="156"/>
    <cellStyle name="Input 5" xfId="592"/>
    <cellStyle name="Input 6" xfId="593"/>
    <cellStyle name="Input 7" xfId="594"/>
    <cellStyle name="Input 8" xfId="891"/>
    <cellStyle name="Input 9" xfId="283"/>
    <cellStyle name="Linked Cell 2" xfId="157"/>
    <cellStyle name="Linked Cell 2 2" xfId="596"/>
    <cellStyle name="Linked Cell 2 3" xfId="595"/>
    <cellStyle name="Linked Cell 3" xfId="158"/>
    <cellStyle name="Linked Cell 3 2" xfId="597"/>
    <cellStyle name="Linked Cell 4" xfId="159"/>
    <cellStyle name="Linked Cell 5" xfId="598"/>
    <cellStyle name="Linked Cell 6" xfId="599"/>
    <cellStyle name="Linked Cell 7" xfId="600"/>
    <cellStyle name="Linked Cell 8" xfId="894"/>
    <cellStyle name="Linked Cell 9" xfId="286"/>
    <cellStyle name="Neutral 2" xfId="160"/>
    <cellStyle name="Neutral 3" xfId="161"/>
    <cellStyle name="Neutral 3 2" xfId="601"/>
    <cellStyle name="Neutral 4" xfId="162"/>
    <cellStyle name="Neutral 5" xfId="602"/>
    <cellStyle name="Neutral 6" xfId="603"/>
    <cellStyle name="Neutral 7" xfId="604"/>
    <cellStyle name="Neutral 8" xfId="890"/>
    <cellStyle name="Neutral 9" xfId="282"/>
    <cellStyle name="Normal" xfId="0" builtinId="0"/>
    <cellStyle name="Normal 10" xfId="163"/>
    <cellStyle name="Normal 10 2" xfId="164"/>
    <cellStyle name="Normal 10 2 2" xfId="606"/>
    <cellStyle name="Normal 10 3" xfId="607"/>
    <cellStyle name="Normal 10 4" xfId="608"/>
    <cellStyle name="Normal 10 5" xfId="605"/>
    <cellStyle name="Normal 11" xfId="165"/>
    <cellStyle name="Normal 11 2" xfId="166"/>
    <cellStyle name="Normal 11 2 2" xfId="976"/>
    <cellStyle name="Normal 11 2 3" xfId="923"/>
    <cellStyle name="Normal 11 3" xfId="977"/>
    <cellStyle name="Normal 11 4" xfId="609"/>
    <cellStyle name="Normal 12" xfId="167"/>
    <cellStyle name="Normal 12 2" xfId="978"/>
    <cellStyle name="Normal 13" xfId="168"/>
    <cellStyle name="Normal 13 2" xfId="169"/>
    <cellStyle name="Normal 13 2 2" xfId="252"/>
    <cellStyle name="Normal 13 2 2 2" xfId="612"/>
    <cellStyle name="Normal 13 2 3" xfId="611"/>
    <cellStyle name="Normal 13 3" xfId="251"/>
    <cellStyle name="Normal 13 3 2" xfId="613"/>
    <cellStyle name="Normal 13 4" xfId="999"/>
    <cellStyle name="Normal 13 5" xfId="610"/>
    <cellStyle name="Normal 14" xfId="5"/>
    <cellStyle name="Normal 14 2" xfId="242"/>
    <cellStyle name="Normal 14 2 2" xfId="1002"/>
    <cellStyle name="Normal 14 3" xfId="979"/>
    <cellStyle name="Normal 15" xfId="170"/>
    <cellStyle name="Normal 15 2" xfId="253"/>
    <cellStyle name="Normal 15 2 2" xfId="1003"/>
    <cellStyle name="Normal 15 3" xfId="980"/>
    <cellStyle name="Normal 16" xfId="239"/>
    <cellStyle name="Normal 17" xfId="238"/>
    <cellStyle name="Normal 17 2" xfId="1004"/>
    <cellStyle name="Normal 2" xfId="171"/>
    <cellStyle name="Normal 2 2" xfId="172"/>
    <cellStyle name="Normal 2 2 2" xfId="615"/>
    <cellStyle name="Normal 2 2 3" xfId="616"/>
    <cellStyle name="Normal 2 2 3 2" xfId="926"/>
    <cellStyle name="Normal 2 2 4" xfId="617"/>
    <cellStyle name="Normal 2 2 5" xfId="1000"/>
    <cellStyle name="Normal 2 2 6" xfId="614"/>
    <cellStyle name="Normal 2 3" xfId="173"/>
    <cellStyle name="Normal 2 3 2" xfId="619"/>
    <cellStyle name="Normal 2 3 3" xfId="620"/>
    <cellStyle name="Normal 2 3 4" xfId="618"/>
    <cellStyle name="Normal 2 4" xfId="174"/>
    <cellStyle name="Normal 2 4 2" xfId="175"/>
    <cellStyle name="Normal 2 4 2 2" xfId="254"/>
    <cellStyle name="Normal 2 4 3" xfId="176"/>
    <cellStyle name="Normal 2 4 3 2" xfId="981"/>
    <cellStyle name="Normal 2 4 4" xfId="982"/>
    <cellStyle name="Normal 2 5" xfId="177"/>
    <cellStyle name="Normal 2 5 2" xfId="255"/>
    <cellStyle name="Normal 2 6" xfId="178"/>
    <cellStyle name="Normal 2 6 2" xfId="924"/>
    <cellStyle name="Normal 2 6 3" xfId="621"/>
    <cellStyle name="Normal 2 7" xfId="622"/>
    <cellStyle name="Normal 2 8" xfId="882"/>
    <cellStyle name="Normal 2 9" xfId="880"/>
    <cellStyle name="Normal 3" xfId="179"/>
    <cellStyle name="Normal 3 2" xfId="180"/>
    <cellStyle name="Normal 3 2 2" xfId="181"/>
    <cellStyle name="Normal 3 2 2 2" xfId="256"/>
    <cellStyle name="Normal 3 2 3" xfId="182"/>
    <cellStyle name="Normal 3 2 3 2" xfId="183"/>
    <cellStyle name="Normal 3 2 3 2 2" xfId="258"/>
    <cellStyle name="Normal 3 2 3 3" xfId="257"/>
    <cellStyle name="Normal 3 2 4" xfId="184"/>
    <cellStyle name="Normal 3 2 4 2" xfId="259"/>
    <cellStyle name="Normal 3 2 4 3" xfId="623"/>
    <cellStyle name="Normal 3 2 5" xfId="185"/>
    <cellStyle name="Normal 3 2 5 2" xfId="983"/>
    <cellStyle name="Normal 3 2 6" xfId="984"/>
    <cellStyle name="Normal 3 3" xfId="624"/>
    <cellStyle name="Normal 3 4" xfId="625"/>
    <cellStyle name="Normal 4" xfId="186"/>
    <cellStyle name="Normal 4 2" xfId="187"/>
    <cellStyle name="Normal 4 2 2" xfId="627"/>
    <cellStyle name="Normal 4 2 3" xfId="628"/>
    <cellStyle name="Normal 4 2 4" xfId="626"/>
    <cellStyle name="Normal 4 3" xfId="629"/>
    <cellStyle name="Normal 4 4" xfId="630"/>
    <cellStyle name="Normal 5" xfId="188"/>
    <cellStyle name="Normal 5 2" xfId="189"/>
    <cellStyle name="Normal 5 2 2" xfId="632"/>
    <cellStyle name="Normal 5 2 2 2" xfId="633"/>
    <cellStyle name="Normal 5 2 3" xfId="634"/>
    <cellStyle name="Normal 5 2 4" xfId="635"/>
    <cellStyle name="Normal 5 2 5" xfId="636"/>
    <cellStyle name="Normal 5 3" xfId="260"/>
    <cellStyle name="Normal 5 3 2" xfId="638"/>
    <cellStyle name="Normal 5 3 3" xfId="637"/>
    <cellStyle name="Normal 5 4" xfId="639"/>
    <cellStyle name="Normal 5 5" xfId="640"/>
    <cellStyle name="Normal 5 5 2" xfId="641"/>
    <cellStyle name="Normal 5 6" xfId="642"/>
    <cellStyle name="Normal 5 7" xfId="631"/>
    <cellStyle name="Normal 6" xfId="190"/>
    <cellStyle name="Normal 6 2" xfId="644"/>
    <cellStyle name="Normal 6 2 2" xfId="645"/>
    <cellStyle name="Normal 6 3" xfId="646"/>
    <cellStyle name="Normal 6 4" xfId="647"/>
    <cellStyle name="Normal 6 5" xfId="643"/>
    <cellStyle name="Normal 7" xfId="191"/>
    <cellStyle name="Normal 7 2" xfId="649"/>
    <cellStyle name="Normal 7 2 2" xfId="650"/>
    <cellStyle name="Normal 7 3" xfId="651"/>
    <cellStyle name="Normal 7 4" xfId="652"/>
    <cellStyle name="Normal 7 5" xfId="648"/>
    <cellStyle name="Normal 8" xfId="192"/>
    <cellStyle name="Normal 8 2" xfId="193"/>
    <cellStyle name="Normal 8 2 2" xfId="194"/>
    <cellStyle name="Normal 8 2 2 2" xfId="985"/>
    <cellStyle name="Normal 8 2 3" xfId="986"/>
    <cellStyle name="Normal 8 3" xfId="653"/>
    <cellStyle name="Normal 9" xfId="195"/>
    <cellStyle name="Normal 9 2" xfId="261"/>
    <cellStyle name="Normal 9 2 2" xfId="655"/>
    <cellStyle name="Normal 9 3" xfId="656"/>
    <cellStyle name="Normal 9 4" xfId="654"/>
    <cellStyle name="Normal_NPDES_Discharge_Statewide_Wtrs_" xfId="3"/>
    <cellStyle name="Normal_NPDES_Discharge_Statewide_Wtrs_ 2" xfId="1001"/>
    <cellStyle name="Note" xfId="279" builtinId="10" customBuiltin="1"/>
    <cellStyle name="Note 2" xfId="196"/>
    <cellStyle name="Note 2 2" xfId="197"/>
    <cellStyle name="Note 2 2 2" xfId="658"/>
    <cellStyle name="Note 2 2 3" xfId="659"/>
    <cellStyle name="Note 2 2 4" xfId="657"/>
    <cellStyle name="Note 2 3" xfId="198"/>
    <cellStyle name="Note 2 3 2" xfId="199"/>
    <cellStyle name="Note 2 3 2 2" xfId="987"/>
    <cellStyle name="Note 2 3 3" xfId="988"/>
    <cellStyle name="Note 2 4" xfId="200"/>
    <cellStyle name="Note 2 4 2" xfId="661"/>
    <cellStyle name="Note 2 4 3" xfId="660"/>
    <cellStyle name="Note 2 5" xfId="201"/>
    <cellStyle name="Note 2 5 2" xfId="202"/>
    <cellStyle name="Note 2 5 2 2" xfId="264"/>
    <cellStyle name="Note 2 5 2 2 2" xfId="665"/>
    <cellStyle name="Note 2 5 2 2 2 2" xfId="666"/>
    <cellStyle name="Note 2 5 2 2 2 2 2" xfId="1091"/>
    <cellStyle name="Note 2 5 2 2 2 3" xfId="667"/>
    <cellStyle name="Note 2 5 2 2 2 3 2" xfId="1092"/>
    <cellStyle name="Note 2 5 2 2 2 4" xfId="1090"/>
    <cellStyle name="Note 2 5 2 2 3" xfId="668"/>
    <cellStyle name="Note 2 5 2 2 3 2" xfId="669"/>
    <cellStyle name="Note 2 5 2 2 3 2 2" xfId="1094"/>
    <cellStyle name="Note 2 5 2 2 3 3" xfId="670"/>
    <cellStyle name="Note 2 5 2 2 3 3 2" xfId="1095"/>
    <cellStyle name="Note 2 5 2 2 3 4" xfId="1093"/>
    <cellStyle name="Note 2 5 2 2 4" xfId="671"/>
    <cellStyle name="Note 2 5 2 2 4 2" xfId="672"/>
    <cellStyle name="Note 2 5 2 2 4 2 2" xfId="1097"/>
    <cellStyle name="Note 2 5 2 2 4 3" xfId="673"/>
    <cellStyle name="Note 2 5 2 2 4 3 2" xfId="1098"/>
    <cellStyle name="Note 2 5 2 2 4 4" xfId="1096"/>
    <cellStyle name="Note 2 5 2 2 5" xfId="674"/>
    <cellStyle name="Note 2 5 2 2 5 2" xfId="1099"/>
    <cellStyle name="Note 2 5 2 2 6" xfId="675"/>
    <cellStyle name="Note 2 5 2 2 6 2" xfId="1100"/>
    <cellStyle name="Note 2 5 2 2 7" xfId="664"/>
    <cellStyle name="Note 2 5 2 3" xfId="676"/>
    <cellStyle name="Note 2 5 2 3 2" xfId="677"/>
    <cellStyle name="Note 2 5 2 3 2 2" xfId="678"/>
    <cellStyle name="Note 2 5 2 3 2 2 2" xfId="1103"/>
    <cellStyle name="Note 2 5 2 3 2 3" xfId="679"/>
    <cellStyle name="Note 2 5 2 3 2 3 2" xfId="1104"/>
    <cellStyle name="Note 2 5 2 3 2 4" xfId="1102"/>
    <cellStyle name="Note 2 5 2 3 3" xfId="680"/>
    <cellStyle name="Note 2 5 2 3 3 2" xfId="1105"/>
    <cellStyle name="Note 2 5 2 3 4" xfId="681"/>
    <cellStyle name="Note 2 5 2 3 4 2" xfId="1106"/>
    <cellStyle name="Note 2 5 2 3 5" xfId="1101"/>
    <cellStyle name="Note 2 5 2 4" xfId="682"/>
    <cellStyle name="Note 2 5 2 4 2" xfId="683"/>
    <cellStyle name="Note 2 5 2 4 2 2" xfId="1108"/>
    <cellStyle name="Note 2 5 2 4 3" xfId="684"/>
    <cellStyle name="Note 2 5 2 4 3 2" xfId="1109"/>
    <cellStyle name="Note 2 5 2 4 4" xfId="1107"/>
    <cellStyle name="Note 2 5 2 5" xfId="685"/>
    <cellStyle name="Note 2 5 2 5 2" xfId="1110"/>
    <cellStyle name="Note 2 5 2 6" xfId="686"/>
    <cellStyle name="Note 2 5 2 6 2" xfId="1111"/>
    <cellStyle name="Note 2 5 2 7" xfId="663"/>
    <cellStyle name="Note 2 5 3" xfId="263"/>
    <cellStyle name="Note 2 5 3 2" xfId="688"/>
    <cellStyle name="Note 2 5 3 2 2" xfId="689"/>
    <cellStyle name="Note 2 5 3 2 2 2" xfId="690"/>
    <cellStyle name="Note 2 5 3 2 2 2 2" xfId="1114"/>
    <cellStyle name="Note 2 5 3 2 2 3" xfId="691"/>
    <cellStyle name="Note 2 5 3 2 2 3 2" xfId="1115"/>
    <cellStyle name="Note 2 5 3 2 2 4" xfId="1113"/>
    <cellStyle name="Note 2 5 3 2 3" xfId="692"/>
    <cellStyle name="Note 2 5 3 2 3 2" xfId="693"/>
    <cellStyle name="Note 2 5 3 2 3 2 2" xfId="1117"/>
    <cellStyle name="Note 2 5 3 2 3 3" xfId="694"/>
    <cellStyle name="Note 2 5 3 2 3 3 2" xfId="1118"/>
    <cellStyle name="Note 2 5 3 2 3 4" xfId="1116"/>
    <cellStyle name="Note 2 5 3 2 4" xfId="695"/>
    <cellStyle name="Note 2 5 3 2 4 2" xfId="696"/>
    <cellStyle name="Note 2 5 3 2 4 2 2" xfId="1120"/>
    <cellStyle name="Note 2 5 3 2 4 3" xfId="697"/>
    <cellStyle name="Note 2 5 3 2 4 3 2" xfId="1121"/>
    <cellStyle name="Note 2 5 3 2 4 4" xfId="1119"/>
    <cellStyle name="Note 2 5 3 2 5" xfId="698"/>
    <cellStyle name="Note 2 5 3 2 5 2" xfId="1122"/>
    <cellStyle name="Note 2 5 3 2 6" xfId="699"/>
    <cellStyle name="Note 2 5 3 2 6 2" xfId="1123"/>
    <cellStyle name="Note 2 5 3 2 7" xfId="1112"/>
    <cellStyle name="Note 2 5 3 3" xfId="700"/>
    <cellStyle name="Note 2 5 3 3 2" xfId="701"/>
    <cellStyle name="Note 2 5 3 3 2 2" xfId="702"/>
    <cellStyle name="Note 2 5 3 3 2 2 2" xfId="1126"/>
    <cellStyle name="Note 2 5 3 3 2 3" xfId="703"/>
    <cellStyle name="Note 2 5 3 3 2 3 2" xfId="1127"/>
    <cellStyle name="Note 2 5 3 3 2 4" xfId="1125"/>
    <cellStyle name="Note 2 5 3 3 3" xfId="704"/>
    <cellStyle name="Note 2 5 3 3 3 2" xfId="1128"/>
    <cellStyle name="Note 2 5 3 3 4" xfId="705"/>
    <cellStyle name="Note 2 5 3 3 4 2" xfId="1129"/>
    <cellStyle name="Note 2 5 3 3 5" xfId="1124"/>
    <cellStyle name="Note 2 5 3 4" xfId="706"/>
    <cellStyle name="Note 2 5 3 4 2" xfId="707"/>
    <cellStyle name="Note 2 5 3 4 2 2" xfId="1131"/>
    <cellStyle name="Note 2 5 3 4 3" xfId="708"/>
    <cellStyle name="Note 2 5 3 4 3 2" xfId="1132"/>
    <cellStyle name="Note 2 5 3 4 4" xfId="1130"/>
    <cellStyle name="Note 2 5 3 5" xfId="709"/>
    <cellStyle name="Note 2 5 3 5 2" xfId="1133"/>
    <cellStyle name="Note 2 5 3 6" xfId="687"/>
    <cellStyle name="Note 2 5 4" xfId="710"/>
    <cellStyle name="Note 2 5 4 2" xfId="711"/>
    <cellStyle name="Note 2 5 4 2 2" xfId="712"/>
    <cellStyle name="Note 2 5 4 2 2 2" xfId="1136"/>
    <cellStyle name="Note 2 5 4 2 3" xfId="713"/>
    <cellStyle name="Note 2 5 4 2 3 2" xfId="1137"/>
    <cellStyle name="Note 2 5 4 2 4" xfId="1135"/>
    <cellStyle name="Note 2 5 4 3" xfId="714"/>
    <cellStyle name="Note 2 5 4 3 2" xfId="1138"/>
    <cellStyle name="Note 2 5 4 4" xfId="715"/>
    <cellStyle name="Note 2 5 4 4 2" xfId="1139"/>
    <cellStyle name="Note 2 5 4 5" xfId="1134"/>
    <cellStyle name="Note 2 5 5" xfId="662"/>
    <cellStyle name="Note 2 6" xfId="203"/>
    <cellStyle name="Note 2 6 2" xfId="265"/>
    <cellStyle name="Note 2 6 2 2" xfId="1005"/>
    <cellStyle name="Note 2 6 2 3" xfId="1253"/>
    <cellStyle name="Note 2 6 3" xfId="716"/>
    <cellStyle name="Note 2 7" xfId="262"/>
    <cellStyle name="Note 2 7 2" xfId="883"/>
    <cellStyle name="Note 2 8" xfId="881"/>
    <cellStyle name="Note 3" xfId="204"/>
    <cellStyle name="Note 3 2" xfId="205"/>
    <cellStyle name="Note 3 2 2" xfId="206"/>
    <cellStyle name="Note 3 2 2 2" xfId="207"/>
    <cellStyle name="Note 3 2 2 2 2" xfId="989"/>
    <cellStyle name="Note 3 2 2 3" xfId="990"/>
    <cellStyle name="Note 3 2 3" xfId="717"/>
    <cellStyle name="Note 3 3" xfId="208"/>
    <cellStyle name="Note 3 3 2" xfId="991"/>
    <cellStyle name="Note 3 4" xfId="718"/>
    <cellStyle name="Note 4" xfId="209"/>
    <cellStyle name="Note 4 2" xfId="719"/>
    <cellStyle name="Note 5" xfId="210"/>
    <cellStyle name="Note 5 2" xfId="720"/>
    <cellStyle name="Note 6" xfId="211"/>
    <cellStyle name="Note 6 2" xfId="212"/>
    <cellStyle name="Note 6 2 2" xfId="992"/>
    <cellStyle name="Note 6 3" xfId="993"/>
    <cellStyle name="Note 7" xfId="213"/>
    <cellStyle name="Note 7 2" xfId="994"/>
    <cellStyle name="Note 8" xfId="214"/>
    <cellStyle name="Note 8 2" xfId="266"/>
    <cellStyle name="Note 8 2 2" xfId="1006"/>
    <cellStyle name="Note 8 3" xfId="995"/>
    <cellStyle name="Note 9" xfId="996"/>
    <cellStyle name="Output 2" xfId="215"/>
    <cellStyle name="Output 2 2" xfId="216"/>
    <cellStyle name="Output 2 2 2" xfId="217"/>
    <cellStyle name="Output 2 2 2 2" xfId="218"/>
    <cellStyle name="Output 2 2 2 2 2" xfId="270"/>
    <cellStyle name="Output 2 2 2 2 2 2" xfId="725"/>
    <cellStyle name="Output 2 2 2 2 3" xfId="726"/>
    <cellStyle name="Output 2 2 2 2 3 2" xfId="1140"/>
    <cellStyle name="Output 2 2 2 2 4" xfId="724"/>
    <cellStyle name="Output 2 2 2 3" xfId="269"/>
    <cellStyle name="Output 2 2 2 3 2" xfId="728"/>
    <cellStyle name="Output 2 2 2 3 2 2" xfId="1141"/>
    <cellStyle name="Output 2 2 2 3 3" xfId="729"/>
    <cellStyle name="Output 2 2 2 3 3 2" xfId="1142"/>
    <cellStyle name="Output 2 2 2 3 4" xfId="727"/>
    <cellStyle name="Output 2 2 2 4" xfId="730"/>
    <cellStyle name="Output 2 2 2 4 2" xfId="731"/>
    <cellStyle name="Output 2 2 2 4 2 2" xfId="1144"/>
    <cellStyle name="Output 2 2 2 4 3" xfId="732"/>
    <cellStyle name="Output 2 2 2 4 3 2" xfId="1145"/>
    <cellStyle name="Output 2 2 2 4 4" xfId="1143"/>
    <cellStyle name="Output 2 2 2 5" xfId="733"/>
    <cellStyle name="Output 2 2 2 5 2" xfId="1146"/>
    <cellStyle name="Output 2 2 2 6" xfId="734"/>
    <cellStyle name="Output 2 2 2 6 2" xfId="1147"/>
    <cellStyle name="Output 2 2 2 7" xfId="723"/>
    <cellStyle name="Output 2 2 3" xfId="219"/>
    <cellStyle name="Output 2 2 3 2" xfId="271"/>
    <cellStyle name="Output 2 2 3 2 2" xfId="737"/>
    <cellStyle name="Output 2 2 3 2 2 2" xfId="1148"/>
    <cellStyle name="Output 2 2 3 2 3" xfId="738"/>
    <cellStyle name="Output 2 2 3 2 3 2" xfId="1149"/>
    <cellStyle name="Output 2 2 3 2 4" xfId="736"/>
    <cellStyle name="Output 2 2 3 3" xfId="739"/>
    <cellStyle name="Output 2 2 3 3 2" xfId="1150"/>
    <cellStyle name="Output 2 2 3 4" xfId="740"/>
    <cellStyle name="Output 2 2 3 4 2" xfId="1151"/>
    <cellStyle name="Output 2 2 3 5" xfId="735"/>
    <cellStyle name="Output 2 2 4" xfId="268"/>
    <cellStyle name="Output 2 2 4 2" xfId="742"/>
    <cellStyle name="Output 2 2 4 2 2" xfId="1152"/>
    <cellStyle name="Output 2 2 4 3" xfId="743"/>
    <cellStyle name="Output 2 2 4 3 2" xfId="1153"/>
    <cellStyle name="Output 2 2 4 4" xfId="741"/>
    <cellStyle name="Output 2 2 5" xfId="744"/>
    <cellStyle name="Output 2 2 5 2" xfId="1154"/>
    <cellStyle name="Output 2 2 6" xfId="745"/>
    <cellStyle name="Output 2 2 6 2" xfId="1155"/>
    <cellStyle name="Output 2 2 7" xfId="722"/>
    <cellStyle name="Output 2 3" xfId="220"/>
    <cellStyle name="Output 2 3 2" xfId="272"/>
    <cellStyle name="Output 2 3 2 2" xfId="748"/>
    <cellStyle name="Output 2 3 2 2 2" xfId="749"/>
    <cellStyle name="Output 2 3 2 2 2 2" xfId="1157"/>
    <cellStyle name="Output 2 3 2 2 3" xfId="750"/>
    <cellStyle name="Output 2 3 2 2 3 2" xfId="1158"/>
    <cellStyle name="Output 2 3 2 2 4" xfId="1156"/>
    <cellStyle name="Output 2 3 2 3" xfId="751"/>
    <cellStyle name="Output 2 3 2 3 2" xfId="752"/>
    <cellStyle name="Output 2 3 2 3 2 2" xfId="1160"/>
    <cellStyle name="Output 2 3 2 3 3" xfId="753"/>
    <cellStyle name="Output 2 3 2 3 3 2" xfId="1161"/>
    <cellStyle name="Output 2 3 2 3 4" xfId="1159"/>
    <cellStyle name="Output 2 3 2 4" xfId="754"/>
    <cellStyle name="Output 2 3 2 4 2" xfId="755"/>
    <cellStyle name="Output 2 3 2 4 2 2" xfId="1163"/>
    <cellStyle name="Output 2 3 2 4 3" xfId="756"/>
    <cellStyle name="Output 2 3 2 4 3 2" xfId="1164"/>
    <cellStyle name="Output 2 3 2 4 4" xfId="1162"/>
    <cellStyle name="Output 2 3 2 5" xfId="757"/>
    <cellStyle name="Output 2 3 2 5 2" xfId="1165"/>
    <cellStyle name="Output 2 3 2 6" xfId="758"/>
    <cellStyle name="Output 2 3 2 6 2" xfId="1166"/>
    <cellStyle name="Output 2 3 2 7" xfId="747"/>
    <cellStyle name="Output 2 3 3" xfId="759"/>
    <cellStyle name="Output 2 3 3 2" xfId="760"/>
    <cellStyle name="Output 2 3 3 2 2" xfId="761"/>
    <cellStyle name="Output 2 3 3 2 2 2" xfId="1169"/>
    <cellStyle name="Output 2 3 3 2 3" xfId="762"/>
    <cellStyle name="Output 2 3 3 2 3 2" xfId="1170"/>
    <cellStyle name="Output 2 3 3 2 4" xfId="1168"/>
    <cellStyle name="Output 2 3 3 3" xfId="763"/>
    <cellStyle name="Output 2 3 3 3 2" xfId="1171"/>
    <cellStyle name="Output 2 3 3 4" xfId="764"/>
    <cellStyle name="Output 2 3 3 4 2" xfId="1172"/>
    <cellStyle name="Output 2 3 3 5" xfId="1167"/>
    <cellStyle name="Output 2 3 4" xfId="765"/>
    <cellStyle name="Output 2 3 4 2" xfId="766"/>
    <cellStyle name="Output 2 3 4 2 2" xfId="1174"/>
    <cellStyle name="Output 2 3 4 3" xfId="767"/>
    <cellStyle name="Output 2 3 4 3 2" xfId="1175"/>
    <cellStyle name="Output 2 3 4 4" xfId="1173"/>
    <cellStyle name="Output 2 3 5" xfId="768"/>
    <cellStyle name="Output 2 3 5 2" xfId="1176"/>
    <cellStyle name="Output 2 3 6" xfId="746"/>
    <cellStyle name="Output 2 4" xfId="267"/>
    <cellStyle name="Output 2 4 2" xfId="770"/>
    <cellStyle name="Output 2 4 2 2" xfId="771"/>
    <cellStyle name="Output 2 4 2 2 2" xfId="1178"/>
    <cellStyle name="Output 2 4 2 3" xfId="772"/>
    <cellStyle name="Output 2 4 2 3 2" xfId="1179"/>
    <cellStyle name="Output 2 4 2 4" xfId="1177"/>
    <cellStyle name="Output 2 4 3" xfId="773"/>
    <cellStyle name="Output 2 4 3 2" xfId="774"/>
    <cellStyle name="Output 2 4 3 2 2" xfId="1181"/>
    <cellStyle name="Output 2 4 3 3" xfId="775"/>
    <cellStyle name="Output 2 4 3 3 2" xfId="1182"/>
    <cellStyle name="Output 2 4 3 4" xfId="1180"/>
    <cellStyle name="Output 2 4 4" xfId="776"/>
    <cellStyle name="Output 2 4 4 2" xfId="1183"/>
    <cellStyle name="Output 2 4 5" xfId="777"/>
    <cellStyle name="Output 2 4 5 2" xfId="1184"/>
    <cellStyle name="Output 2 4 6" xfId="769"/>
    <cellStyle name="Output 2 5" xfId="778"/>
    <cellStyle name="Output 2 5 2" xfId="779"/>
    <cellStyle name="Output 2 5 2 2" xfId="780"/>
    <cellStyle name="Output 2 5 2 2 2" xfId="1187"/>
    <cellStyle name="Output 2 5 2 3" xfId="781"/>
    <cellStyle name="Output 2 5 2 3 2" xfId="1188"/>
    <cellStyle name="Output 2 5 2 4" xfId="1186"/>
    <cellStyle name="Output 2 5 3" xfId="782"/>
    <cellStyle name="Output 2 5 3 2" xfId="1189"/>
    <cellStyle name="Output 2 5 4" xfId="783"/>
    <cellStyle name="Output 2 5 4 2" xfId="1190"/>
    <cellStyle name="Output 2 5 5" xfId="1185"/>
    <cellStyle name="Output 2 6" xfId="721"/>
    <cellStyle name="Output 3" xfId="221"/>
    <cellStyle name="Output 3 2" xfId="784"/>
    <cellStyle name="Output 4" xfId="222"/>
    <cellStyle name="Output 5" xfId="785"/>
    <cellStyle name="Output 6" xfId="786"/>
    <cellStyle name="Output 7" xfId="787"/>
    <cellStyle name="Output 8" xfId="892"/>
    <cellStyle name="Output 9" xfId="284"/>
    <cellStyle name="Percent" xfId="2" builtinId="5"/>
    <cellStyle name="Percent 2" xfId="223"/>
    <cellStyle name="Percent 2 2" xfId="789"/>
    <cellStyle name="Percent 2 2 2" xfId="790"/>
    <cellStyle name="Percent 2 2 3" xfId="791"/>
    <cellStyle name="Percent 2 3" xfId="792"/>
    <cellStyle name="Percent 2 3 2" xfId="793"/>
    <cellStyle name="Percent 2 3 3" xfId="794"/>
    <cellStyle name="Percent 2 4" xfId="795"/>
    <cellStyle name="Percent 2 4 2" xfId="796"/>
    <cellStyle name="Percent 2 5" xfId="797"/>
    <cellStyle name="Percent 2 6" xfId="788"/>
    <cellStyle name="Percent 3" xfId="224"/>
    <cellStyle name="Percent 3 2" xfId="225"/>
    <cellStyle name="Percent 3 2 2" xfId="997"/>
    <cellStyle name="Percent 3 2 3" xfId="799"/>
    <cellStyle name="Percent 3 3" xfId="800"/>
    <cellStyle name="Percent 3 4" xfId="798"/>
    <cellStyle name="Percent 4" xfId="226"/>
    <cellStyle name="Percent 4 2" xfId="273"/>
    <cellStyle name="Percent 4 3" xfId="801"/>
    <cellStyle name="Percent 5" xfId="227"/>
    <cellStyle name="Percent 5 2" xfId="998"/>
    <cellStyle name="Percent 6" xfId="241"/>
    <cellStyle name="Percent 7" xfId="802"/>
    <cellStyle name="Percent 8" xfId="803"/>
    <cellStyle name="Title" xfId="278" builtinId="15" customBuiltin="1"/>
    <cellStyle name="Title 2" xfId="228"/>
    <cellStyle name="Title 2 2" xfId="805"/>
    <cellStyle name="Title 2 3" xfId="804"/>
    <cellStyle name="Total 2" xfId="229"/>
    <cellStyle name="Total 2 2" xfId="230"/>
    <cellStyle name="Total 2 2 2" xfId="231"/>
    <cellStyle name="Total 2 2 2 2" xfId="276"/>
    <cellStyle name="Total 2 2 2 2 2" xfId="810"/>
    <cellStyle name="Total 2 2 2 2 2 2" xfId="811"/>
    <cellStyle name="Total 2 2 2 2 2 2 2" xfId="1192"/>
    <cellStyle name="Total 2 2 2 2 2 3" xfId="812"/>
    <cellStyle name="Total 2 2 2 2 2 3 2" xfId="1193"/>
    <cellStyle name="Total 2 2 2 2 2 4" xfId="1191"/>
    <cellStyle name="Total 2 2 2 2 3" xfId="813"/>
    <cellStyle name="Total 2 2 2 2 3 2" xfId="814"/>
    <cellStyle name="Total 2 2 2 2 3 2 2" xfId="1195"/>
    <cellStyle name="Total 2 2 2 2 3 3" xfId="815"/>
    <cellStyle name="Total 2 2 2 2 3 3 2" xfId="1196"/>
    <cellStyle name="Total 2 2 2 2 3 4" xfId="1194"/>
    <cellStyle name="Total 2 2 2 2 4" xfId="816"/>
    <cellStyle name="Total 2 2 2 2 4 2" xfId="817"/>
    <cellStyle name="Total 2 2 2 2 4 2 2" xfId="1198"/>
    <cellStyle name="Total 2 2 2 2 4 3" xfId="818"/>
    <cellStyle name="Total 2 2 2 2 4 3 2" xfId="1199"/>
    <cellStyle name="Total 2 2 2 2 4 4" xfId="1197"/>
    <cellStyle name="Total 2 2 2 2 5" xfId="819"/>
    <cellStyle name="Total 2 2 2 2 5 2" xfId="1200"/>
    <cellStyle name="Total 2 2 2 2 6" xfId="820"/>
    <cellStyle name="Total 2 2 2 2 6 2" xfId="1201"/>
    <cellStyle name="Total 2 2 2 2 7" xfId="809"/>
    <cellStyle name="Total 2 2 2 3" xfId="821"/>
    <cellStyle name="Total 2 2 2 3 2" xfId="822"/>
    <cellStyle name="Total 2 2 2 3 2 2" xfId="823"/>
    <cellStyle name="Total 2 2 2 3 2 2 2" xfId="1204"/>
    <cellStyle name="Total 2 2 2 3 2 3" xfId="824"/>
    <cellStyle name="Total 2 2 2 3 2 3 2" xfId="1205"/>
    <cellStyle name="Total 2 2 2 3 2 4" xfId="1203"/>
    <cellStyle name="Total 2 2 2 3 3" xfId="825"/>
    <cellStyle name="Total 2 2 2 3 3 2" xfId="1206"/>
    <cellStyle name="Total 2 2 2 3 4" xfId="826"/>
    <cellStyle name="Total 2 2 2 3 4 2" xfId="1207"/>
    <cellStyle name="Total 2 2 2 3 5" xfId="1202"/>
    <cellStyle name="Total 2 2 2 4" xfId="827"/>
    <cellStyle name="Total 2 2 2 4 2" xfId="828"/>
    <cellStyle name="Total 2 2 2 4 2 2" xfId="1209"/>
    <cellStyle name="Total 2 2 2 4 3" xfId="829"/>
    <cellStyle name="Total 2 2 2 4 3 2" xfId="1210"/>
    <cellStyle name="Total 2 2 2 4 4" xfId="1208"/>
    <cellStyle name="Total 2 2 2 5" xfId="830"/>
    <cellStyle name="Total 2 2 2 5 2" xfId="1211"/>
    <cellStyle name="Total 2 2 2 6" xfId="831"/>
    <cellStyle name="Total 2 2 2 6 2" xfId="1212"/>
    <cellStyle name="Total 2 2 2 7" xfId="808"/>
    <cellStyle name="Total 2 2 3" xfId="275"/>
    <cellStyle name="Total 2 2 3 2" xfId="833"/>
    <cellStyle name="Total 2 2 3 2 2" xfId="834"/>
    <cellStyle name="Total 2 2 3 2 2 2" xfId="835"/>
    <cellStyle name="Total 2 2 3 2 2 2 2" xfId="1215"/>
    <cellStyle name="Total 2 2 3 2 2 3" xfId="836"/>
    <cellStyle name="Total 2 2 3 2 2 3 2" xfId="1216"/>
    <cellStyle name="Total 2 2 3 2 2 4" xfId="1214"/>
    <cellStyle name="Total 2 2 3 2 3" xfId="837"/>
    <cellStyle name="Total 2 2 3 2 3 2" xfId="838"/>
    <cellStyle name="Total 2 2 3 2 3 2 2" xfId="1218"/>
    <cellStyle name="Total 2 2 3 2 3 3" xfId="839"/>
    <cellStyle name="Total 2 2 3 2 3 3 2" xfId="1219"/>
    <cellStyle name="Total 2 2 3 2 3 4" xfId="1217"/>
    <cellStyle name="Total 2 2 3 2 4" xfId="840"/>
    <cellStyle name="Total 2 2 3 2 4 2" xfId="841"/>
    <cellStyle name="Total 2 2 3 2 4 2 2" xfId="1221"/>
    <cellStyle name="Total 2 2 3 2 4 3" xfId="842"/>
    <cellStyle name="Total 2 2 3 2 4 3 2" xfId="1222"/>
    <cellStyle name="Total 2 2 3 2 4 4" xfId="1220"/>
    <cellStyle name="Total 2 2 3 2 5" xfId="843"/>
    <cellStyle name="Total 2 2 3 2 5 2" xfId="1223"/>
    <cellStyle name="Total 2 2 3 2 6" xfId="844"/>
    <cellStyle name="Total 2 2 3 2 6 2" xfId="1224"/>
    <cellStyle name="Total 2 2 3 2 7" xfId="1213"/>
    <cellStyle name="Total 2 2 3 3" xfId="845"/>
    <cellStyle name="Total 2 2 3 3 2" xfId="846"/>
    <cellStyle name="Total 2 2 3 3 2 2" xfId="847"/>
    <cellStyle name="Total 2 2 3 3 2 2 2" xfId="1227"/>
    <cellStyle name="Total 2 2 3 3 2 3" xfId="848"/>
    <cellStyle name="Total 2 2 3 3 2 3 2" xfId="1228"/>
    <cellStyle name="Total 2 2 3 3 2 4" xfId="1226"/>
    <cellStyle name="Total 2 2 3 3 3" xfId="849"/>
    <cellStyle name="Total 2 2 3 3 3 2" xfId="1229"/>
    <cellStyle name="Total 2 2 3 3 4" xfId="850"/>
    <cellStyle name="Total 2 2 3 3 4 2" xfId="1230"/>
    <cellStyle name="Total 2 2 3 3 5" xfId="1225"/>
    <cellStyle name="Total 2 2 3 4" xfId="851"/>
    <cellStyle name="Total 2 2 3 4 2" xfId="852"/>
    <cellStyle name="Total 2 2 3 4 2 2" xfId="1232"/>
    <cellStyle name="Total 2 2 3 4 3" xfId="853"/>
    <cellStyle name="Total 2 2 3 4 3 2" xfId="1233"/>
    <cellStyle name="Total 2 2 3 4 4" xfId="1231"/>
    <cellStyle name="Total 2 2 3 5" xfId="854"/>
    <cellStyle name="Total 2 2 3 5 2" xfId="1234"/>
    <cellStyle name="Total 2 2 3 6" xfId="832"/>
    <cellStyle name="Total 2 2 4" xfId="855"/>
    <cellStyle name="Total 2 2 4 2" xfId="856"/>
    <cellStyle name="Total 2 2 4 2 2" xfId="857"/>
    <cellStyle name="Total 2 2 4 2 2 2" xfId="1237"/>
    <cellStyle name="Total 2 2 4 2 3" xfId="858"/>
    <cellStyle name="Total 2 2 4 2 3 2" xfId="1238"/>
    <cellStyle name="Total 2 2 4 2 4" xfId="1236"/>
    <cellStyle name="Total 2 2 4 3" xfId="859"/>
    <cellStyle name="Total 2 2 4 3 2" xfId="860"/>
    <cellStyle name="Total 2 2 4 3 2 2" xfId="1240"/>
    <cellStyle name="Total 2 2 4 3 3" xfId="861"/>
    <cellStyle name="Total 2 2 4 3 3 2" xfId="1241"/>
    <cellStyle name="Total 2 2 4 3 4" xfId="1239"/>
    <cellStyle name="Total 2 2 4 4" xfId="862"/>
    <cellStyle name="Total 2 2 4 4 2" xfId="1242"/>
    <cellStyle name="Total 2 2 4 5" xfId="863"/>
    <cellStyle name="Total 2 2 4 5 2" xfId="1243"/>
    <cellStyle name="Total 2 2 4 6" xfId="1235"/>
    <cellStyle name="Total 2 2 5" xfId="864"/>
    <cellStyle name="Total 2 2 5 2" xfId="865"/>
    <cellStyle name="Total 2 2 5 2 2" xfId="866"/>
    <cellStyle name="Total 2 2 5 2 2 2" xfId="1246"/>
    <cellStyle name="Total 2 2 5 2 3" xfId="867"/>
    <cellStyle name="Total 2 2 5 2 3 2" xfId="1247"/>
    <cellStyle name="Total 2 2 5 2 4" xfId="1245"/>
    <cellStyle name="Total 2 2 5 3" xfId="868"/>
    <cellStyle name="Total 2 2 5 3 2" xfId="1248"/>
    <cellStyle name="Total 2 2 5 4" xfId="869"/>
    <cellStyle name="Total 2 2 5 4 2" xfId="1249"/>
    <cellStyle name="Total 2 2 5 5" xfId="1244"/>
    <cellStyle name="Total 2 2 6" xfId="807"/>
    <cellStyle name="Total 2 3" xfId="232"/>
    <cellStyle name="Total 2 3 2" xfId="277"/>
    <cellStyle name="Total 2 3 2 2" xfId="1255"/>
    <cellStyle name="Total 2 3 3" xfId="1254"/>
    <cellStyle name="Total 2 4" xfId="274"/>
    <cellStyle name="Total 2 4 2" xfId="1256"/>
    <cellStyle name="Total 2 5" xfId="806"/>
    <cellStyle name="Total 3" xfId="233"/>
    <cellStyle name="Total 3 2" xfId="870"/>
    <cellStyle name="Total 4" xfId="234"/>
    <cellStyle name="Total 5" xfId="871"/>
    <cellStyle name="Total 6" xfId="872"/>
    <cellStyle name="Total 7" xfId="873"/>
    <cellStyle name="Total 8" xfId="898"/>
    <cellStyle name="Total 9" xfId="290"/>
    <cellStyle name="Warning Text 2" xfId="235"/>
    <cellStyle name="Warning Text 2 2" xfId="875"/>
    <cellStyle name="Warning Text 2 3" xfId="874"/>
    <cellStyle name="Warning Text 3" xfId="236"/>
    <cellStyle name="Warning Text 3 2" xfId="876"/>
    <cellStyle name="Warning Text 4" xfId="237"/>
    <cellStyle name="Warning Text 5" xfId="877"/>
    <cellStyle name="Warning Text 6" xfId="878"/>
    <cellStyle name="Warning Text 7" xfId="879"/>
    <cellStyle name="Warning Text 8" xfId="896"/>
    <cellStyle name="Warning Text 9" xfId="288"/>
  </cellStyles>
  <dxfs count="0"/>
  <tableStyles count="0" defaultTableStyle="TableStyleMedium2" defaultPivotStyle="PivotStyleMedium9"/>
  <colors>
    <mruColors>
      <color rgb="FFFFEBFF"/>
      <color rgb="FFCCFFCC"/>
      <color rgb="FFDDE9F7"/>
      <color rgb="FFFFCCFF"/>
      <color rgb="FFFFFFCC"/>
      <color rgb="FFEBFFFF"/>
      <color rgb="FFCCFFFF"/>
      <color rgb="FFFFFF66"/>
      <color rgb="FFCCECFF"/>
      <color rgb="FF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C209"/>
  <sheetViews>
    <sheetView tabSelected="1" zoomScaleNormal="100" workbookViewId="0">
      <selection sqref="A1:D1"/>
    </sheetView>
  </sheetViews>
  <sheetFormatPr defaultColWidth="8.7109375" defaultRowHeight="12" x14ac:dyDescent="0.2"/>
  <cols>
    <col min="1" max="1" width="12.140625" style="12" customWidth="1"/>
    <col min="2" max="2" width="13.85546875" style="12" customWidth="1"/>
    <col min="3" max="3" width="15" style="12" customWidth="1"/>
    <col min="4" max="4" width="21.7109375" style="12" bestFit="1" customWidth="1"/>
    <col min="5" max="5" width="7.7109375" style="13" customWidth="1"/>
    <col min="6" max="6" width="12.5703125" style="13" bestFit="1" customWidth="1"/>
    <col min="7" max="7" width="9.42578125" style="15" bestFit="1" customWidth="1"/>
    <col min="8" max="8" width="11" style="15" bestFit="1" customWidth="1"/>
    <col min="9" max="9" width="35.7109375" style="14" customWidth="1"/>
    <col min="10" max="10" width="12.7109375" style="224" customWidth="1"/>
    <col min="11" max="11" width="11.85546875" style="224" customWidth="1"/>
    <col min="12" max="12" width="16.42578125" style="12" bestFit="1" customWidth="1"/>
    <col min="13" max="13" width="15.42578125" style="14" bestFit="1" customWidth="1"/>
    <col min="14" max="14" width="10.140625" style="14" bestFit="1" customWidth="1"/>
    <col min="15" max="16" width="11.85546875" style="19" customWidth="1"/>
    <col min="17" max="17" width="13.140625" style="14" customWidth="1"/>
    <col min="18" max="18" width="33.7109375" style="14" customWidth="1"/>
    <col min="19" max="19" width="12.7109375" style="14" customWidth="1"/>
    <col min="20" max="20" width="14.7109375" style="13" customWidth="1"/>
    <col min="21" max="21" width="26.42578125" style="14" customWidth="1"/>
    <col min="22" max="22" width="14.28515625" style="12" customWidth="1"/>
    <col min="23" max="23" width="28" style="14" customWidth="1"/>
    <col min="24" max="24" width="28.85546875" style="14" customWidth="1"/>
    <col min="25" max="25" width="12" style="14" customWidth="1"/>
    <col min="26" max="26" width="9.85546875" style="13" customWidth="1"/>
    <col min="27" max="27" width="13" style="13" customWidth="1"/>
    <col min="28" max="28" width="10" style="14" customWidth="1"/>
    <col min="29" max="29" width="9.28515625" style="13" customWidth="1"/>
    <col min="30" max="30" width="17" style="16" customWidth="1"/>
    <col min="31" max="31" width="13.7109375" style="16" bestFit="1" customWidth="1"/>
    <col min="32" max="32" width="39" style="14" customWidth="1"/>
    <col min="33" max="34" width="11.85546875" style="14" customWidth="1"/>
    <col min="35" max="60" width="3.28515625" style="14" customWidth="1"/>
    <col min="61" max="61" width="14.5703125" style="14" customWidth="1"/>
    <col min="62" max="63" width="10.85546875" style="13" customWidth="1"/>
    <col min="64" max="64" width="11.85546875" style="13" customWidth="1"/>
    <col min="65" max="65" width="13" style="13" customWidth="1"/>
    <col min="66" max="66" width="19.7109375" style="14" customWidth="1"/>
    <col min="67" max="67" width="10.140625" style="13" customWidth="1"/>
    <col min="68" max="68" width="32.28515625" style="13" customWidth="1"/>
    <col min="69" max="69" width="11" style="14" customWidth="1"/>
    <col min="70" max="70" width="10.140625" style="13" customWidth="1"/>
    <col min="71" max="71" width="11.85546875" style="14" customWidth="1"/>
    <col min="72" max="73" width="12" style="18" customWidth="1"/>
    <col min="74" max="74" width="11.7109375" style="14" customWidth="1"/>
    <col min="75" max="75" width="38.28515625" style="16" customWidth="1"/>
    <col min="76" max="76" width="10.140625" style="13" customWidth="1"/>
    <col min="77" max="77" width="14.7109375" style="14" customWidth="1"/>
    <col min="78" max="78" width="13.140625" style="14" customWidth="1"/>
    <col min="79" max="79" width="11.85546875" style="13" customWidth="1"/>
    <col min="80" max="80" width="13.28515625" style="13" customWidth="1"/>
    <col min="81" max="81" width="11.85546875" style="13" customWidth="1"/>
    <col min="82" max="16384" width="8.7109375" style="14"/>
  </cols>
  <sheetData>
    <row r="1" spans="1:81" s="2" customFormat="1" ht="48.75" customHeight="1" thickBot="1" x14ac:dyDescent="0.3">
      <c r="A1" s="227" t="s">
        <v>381</v>
      </c>
      <c r="B1" s="227"/>
      <c r="C1" s="227"/>
      <c r="D1" s="227"/>
      <c r="G1" s="4"/>
      <c r="H1" s="4"/>
      <c r="I1" s="5"/>
      <c r="J1" s="218"/>
      <c r="K1" s="218"/>
      <c r="L1" s="3"/>
      <c r="O1" s="8"/>
      <c r="P1" s="8"/>
      <c r="V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K1" s="7"/>
      <c r="BL1" s="5"/>
      <c r="BN1" s="6"/>
      <c r="BP1" s="7"/>
      <c r="BW1" s="7"/>
      <c r="CB1" s="6"/>
    </row>
    <row r="2" spans="1:81" s="25" customFormat="1" ht="59.25" customHeight="1" x14ac:dyDescent="0.25">
      <c r="A2" s="228" t="s">
        <v>533</v>
      </c>
      <c r="B2" s="229"/>
      <c r="C2" s="229"/>
      <c r="D2" s="230"/>
      <c r="E2" s="242" t="s">
        <v>457</v>
      </c>
      <c r="F2" s="243"/>
      <c r="G2" s="243"/>
      <c r="H2" s="243"/>
      <c r="I2" s="244"/>
      <c r="J2" s="253" t="s">
        <v>661</v>
      </c>
      <c r="K2" s="254"/>
      <c r="L2" s="251" t="s">
        <v>534</v>
      </c>
      <c r="M2" s="251"/>
      <c r="N2" s="251"/>
      <c r="O2" s="251"/>
      <c r="P2" s="251"/>
      <c r="Q2" s="251"/>
      <c r="R2" s="251"/>
      <c r="S2" s="251"/>
      <c r="T2" s="251"/>
      <c r="U2" s="252"/>
      <c r="V2" s="245" t="s">
        <v>465</v>
      </c>
      <c r="W2" s="246"/>
      <c r="X2" s="246"/>
      <c r="Y2" s="246"/>
      <c r="Z2" s="246"/>
      <c r="AA2" s="246"/>
      <c r="AB2" s="246"/>
      <c r="AC2" s="246"/>
      <c r="AD2" s="246"/>
      <c r="AE2" s="247"/>
      <c r="AF2" s="231" t="s">
        <v>624</v>
      </c>
      <c r="AG2" s="232"/>
      <c r="AH2" s="233"/>
      <c r="AI2" s="240" t="s">
        <v>624</v>
      </c>
      <c r="AJ2" s="241"/>
      <c r="AK2" s="241"/>
      <c r="AL2" s="241"/>
      <c r="AM2" s="241"/>
      <c r="AN2" s="241"/>
      <c r="AO2" s="241"/>
      <c r="AP2" s="241"/>
      <c r="AQ2" s="241"/>
      <c r="AR2" s="241"/>
      <c r="AS2" s="241"/>
      <c r="AT2" s="241"/>
      <c r="AU2" s="241"/>
      <c r="AV2" s="241"/>
      <c r="AW2" s="241"/>
      <c r="AX2" s="241"/>
      <c r="AY2" s="241"/>
      <c r="AZ2" s="241"/>
      <c r="BA2" s="241"/>
      <c r="BB2" s="241"/>
      <c r="BC2" s="241"/>
      <c r="BD2" s="241"/>
      <c r="BE2" s="241"/>
      <c r="BF2" s="241"/>
      <c r="BG2" s="241"/>
      <c r="BH2" s="241"/>
      <c r="BI2" s="206"/>
      <c r="BJ2" s="248" t="s">
        <v>473</v>
      </c>
      <c r="BK2" s="249"/>
      <c r="BL2" s="249"/>
      <c r="BM2" s="249"/>
      <c r="BN2" s="249"/>
      <c r="BO2" s="249"/>
      <c r="BP2" s="249"/>
      <c r="BQ2" s="249"/>
      <c r="BR2" s="249"/>
      <c r="BS2" s="250"/>
      <c r="BT2" s="237" t="s">
        <v>483</v>
      </c>
      <c r="BU2" s="238"/>
      <c r="BV2" s="238"/>
      <c r="BW2" s="238"/>
      <c r="BX2" s="238"/>
      <c r="BY2" s="238"/>
      <c r="BZ2" s="239"/>
      <c r="CA2" s="234" t="s">
        <v>477</v>
      </c>
      <c r="CB2" s="235"/>
      <c r="CC2" s="236"/>
    </row>
    <row r="3" spans="1:81" s="9" customFormat="1" ht="160.5" customHeight="1" thickBot="1" x14ac:dyDescent="0.25">
      <c r="A3" s="207" t="s">
        <v>659</v>
      </c>
      <c r="B3" s="128" t="s">
        <v>384</v>
      </c>
      <c r="C3" s="129" t="s">
        <v>385</v>
      </c>
      <c r="D3" s="130" t="s">
        <v>386</v>
      </c>
      <c r="E3" s="124" t="s">
        <v>0</v>
      </c>
      <c r="F3" s="125" t="s">
        <v>3</v>
      </c>
      <c r="G3" s="126" t="s">
        <v>1</v>
      </c>
      <c r="H3" s="126" t="s">
        <v>2</v>
      </c>
      <c r="I3" s="127" t="s">
        <v>446</v>
      </c>
      <c r="J3" s="225" t="s">
        <v>662</v>
      </c>
      <c r="K3" s="226" t="s">
        <v>663</v>
      </c>
      <c r="L3" s="120" t="s">
        <v>535</v>
      </c>
      <c r="M3" s="120" t="s">
        <v>536</v>
      </c>
      <c r="N3" s="120" t="s">
        <v>537</v>
      </c>
      <c r="O3" s="121" t="s">
        <v>458</v>
      </c>
      <c r="P3" s="121" t="s">
        <v>459</v>
      </c>
      <c r="Q3" s="122" t="s">
        <v>460</v>
      </c>
      <c r="R3" s="122" t="s">
        <v>382</v>
      </c>
      <c r="S3" s="122" t="s">
        <v>463</v>
      </c>
      <c r="T3" s="122" t="s">
        <v>462</v>
      </c>
      <c r="U3" s="123" t="s">
        <v>461</v>
      </c>
      <c r="V3" s="118" t="s">
        <v>448</v>
      </c>
      <c r="W3" s="109" t="s">
        <v>447</v>
      </c>
      <c r="X3" s="109" t="s">
        <v>449</v>
      </c>
      <c r="Y3" s="109" t="s">
        <v>468</v>
      </c>
      <c r="Z3" s="109" t="s">
        <v>650</v>
      </c>
      <c r="AA3" s="109" t="s">
        <v>532</v>
      </c>
      <c r="AB3" s="109" t="s">
        <v>466</v>
      </c>
      <c r="AC3" s="109" t="s">
        <v>454</v>
      </c>
      <c r="AD3" s="109" t="s">
        <v>469</v>
      </c>
      <c r="AE3" s="119" t="s">
        <v>539</v>
      </c>
      <c r="AF3" s="114" t="s">
        <v>383</v>
      </c>
      <c r="AG3" s="115" t="s">
        <v>538</v>
      </c>
      <c r="AH3" s="115" t="s">
        <v>453</v>
      </c>
      <c r="AI3" s="116" t="s">
        <v>4</v>
      </c>
      <c r="AJ3" s="116" t="s">
        <v>5</v>
      </c>
      <c r="AK3" s="116" t="s">
        <v>6</v>
      </c>
      <c r="AL3" s="116" t="s">
        <v>7</v>
      </c>
      <c r="AM3" s="116" t="s">
        <v>8</v>
      </c>
      <c r="AN3" s="116" t="s">
        <v>9</v>
      </c>
      <c r="AO3" s="116" t="s">
        <v>10</v>
      </c>
      <c r="AP3" s="116" t="s">
        <v>11</v>
      </c>
      <c r="AQ3" s="116" t="s">
        <v>12</v>
      </c>
      <c r="AR3" s="116" t="s">
        <v>13</v>
      </c>
      <c r="AS3" s="116" t="s">
        <v>14</v>
      </c>
      <c r="AT3" s="116" t="s">
        <v>15</v>
      </c>
      <c r="AU3" s="116" t="s">
        <v>16</v>
      </c>
      <c r="AV3" s="116" t="s">
        <v>17</v>
      </c>
      <c r="AW3" s="116" t="s">
        <v>18</v>
      </c>
      <c r="AX3" s="116" t="s">
        <v>19</v>
      </c>
      <c r="AY3" s="116" t="s">
        <v>20</v>
      </c>
      <c r="AZ3" s="116" t="s">
        <v>21</v>
      </c>
      <c r="BA3" s="116" t="s">
        <v>22</v>
      </c>
      <c r="BB3" s="116" t="s">
        <v>23</v>
      </c>
      <c r="BC3" s="116" t="s">
        <v>24</v>
      </c>
      <c r="BD3" s="116" t="s">
        <v>25</v>
      </c>
      <c r="BE3" s="116" t="s">
        <v>26</v>
      </c>
      <c r="BF3" s="116" t="s">
        <v>27</v>
      </c>
      <c r="BG3" s="116" t="s">
        <v>28</v>
      </c>
      <c r="BH3" s="117" t="s">
        <v>29</v>
      </c>
      <c r="BI3" s="214" t="s">
        <v>660</v>
      </c>
      <c r="BJ3" s="111" t="s">
        <v>467</v>
      </c>
      <c r="BK3" s="112" t="s">
        <v>480</v>
      </c>
      <c r="BL3" s="112" t="s">
        <v>472</v>
      </c>
      <c r="BM3" s="112" t="s">
        <v>655</v>
      </c>
      <c r="BN3" s="113" t="s">
        <v>474</v>
      </c>
      <c r="BO3" s="112" t="s">
        <v>471</v>
      </c>
      <c r="BP3" s="112" t="s">
        <v>541</v>
      </c>
      <c r="BQ3" s="112" t="s">
        <v>481</v>
      </c>
      <c r="BR3" s="112" t="s">
        <v>455</v>
      </c>
      <c r="BS3" s="182" t="s">
        <v>540</v>
      </c>
      <c r="BT3" s="108" t="s">
        <v>484</v>
      </c>
      <c r="BU3" s="109" t="s">
        <v>486</v>
      </c>
      <c r="BV3" s="109" t="s">
        <v>485</v>
      </c>
      <c r="BW3" s="109" t="s">
        <v>646</v>
      </c>
      <c r="BX3" s="109" t="s">
        <v>487</v>
      </c>
      <c r="BY3" s="109" t="s">
        <v>488</v>
      </c>
      <c r="BZ3" s="110" t="s">
        <v>489</v>
      </c>
      <c r="CA3" s="105" t="s">
        <v>478</v>
      </c>
      <c r="CB3" s="106" t="s">
        <v>482</v>
      </c>
      <c r="CC3" s="107" t="s">
        <v>479</v>
      </c>
    </row>
    <row r="4" spans="1:81" s="10" customFormat="1" ht="24.75" customHeight="1" x14ac:dyDescent="0.25">
      <c r="A4" s="131" t="s">
        <v>56</v>
      </c>
      <c r="B4" s="132" t="s">
        <v>57</v>
      </c>
      <c r="C4" s="132" t="s">
        <v>58</v>
      </c>
      <c r="D4" s="133" t="s">
        <v>59</v>
      </c>
      <c r="E4" s="134">
        <v>5</v>
      </c>
      <c r="F4" s="135" t="s">
        <v>34</v>
      </c>
      <c r="G4" s="136">
        <v>40.875</v>
      </c>
      <c r="H4" s="136">
        <v>-121.69583299999999</v>
      </c>
      <c r="I4" s="137" t="s">
        <v>441</v>
      </c>
      <c r="J4" s="219" t="s">
        <v>531</v>
      </c>
      <c r="K4" s="220" t="s">
        <v>37</v>
      </c>
      <c r="L4" s="132" t="s">
        <v>34</v>
      </c>
      <c r="M4" s="132" t="s">
        <v>364</v>
      </c>
      <c r="N4" s="135"/>
      <c r="O4" s="208">
        <v>15.59</v>
      </c>
      <c r="P4" s="183" t="s">
        <v>62</v>
      </c>
      <c r="Q4" s="138">
        <v>0</v>
      </c>
      <c r="R4" s="135"/>
      <c r="S4" s="135" t="s">
        <v>531</v>
      </c>
      <c r="T4" s="135"/>
      <c r="U4" s="137"/>
      <c r="V4" s="131" t="s">
        <v>35</v>
      </c>
      <c r="W4" s="135" t="s">
        <v>60</v>
      </c>
      <c r="X4" s="135" t="s">
        <v>61</v>
      </c>
      <c r="Y4" s="138" t="s">
        <v>51</v>
      </c>
      <c r="Z4" s="138"/>
      <c r="AA4" s="138"/>
      <c r="AB4" s="138"/>
      <c r="AC4" s="138" t="s">
        <v>37</v>
      </c>
      <c r="AD4" s="135" t="s">
        <v>325</v>
      </c>
      <c r="AE4" s="137" t="s">
        <v>575</v>
      </c>
      <c r="AF4" s="139" t="s">
        <v>576</v>
      </c>
      <c r="AG4" s="135"/>
      <c r="AH4" s="135" t="s">
        <v>531</v>
      </c>
      <c r="AI4" s="135"/>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40"/>
      <c r="BI4" s="215"/>
      <c r="BJ4" s="141">
        <v>5</v>
      </c>
      <c r="BK4" s="142">
        <f>((BO4/10^9)*(BR4*10^6*BQ4*3.7854118))</f>
        <v>0.794936478</v>
      </c>
      <c r="BL4" s="138" t="s">
        <v>37</v>
      </c>
      <c r="BM4" s="138"/>
      <c r="BN4" s="132" t="s">
        <v>476</v>
      </c>
      <c r="BO4" s="138">
        <v>7</v>
      </c>
      <c r="BP4" s="132" t="s">
        <v>290</v>
      </c>
      <c r="BQ4" s="138">
        <f>BX4</f>
        <v>60</v>
      </c>
      <c r="BR4" s="138">
        <v>0.5</v>
      </c>
      <c r="BS4" s="137"/>
      <c r="BT4" s="141">
        <v>3</v>
      </c>
      <c r="BU4" s="208">
        <f>((BV4/10^9)*(BY4*10^6*BX4*3.7854118))</f>
        <v>3.4068706199999998</v>
      </c>
      <c r="BV4" s="138">
        <v>30</v>
      </c>
      <c r="BW4" s="135" t="s">
        <v>54</v>
      </c>
      <c r="BX4" s="138">
        <v>60</v>
      </c>
      <c r="BY4" s="138">
        <v>0.5</v>
      </c>
      <c r="BZ4" s="140" t="s">
        <v>37</v>
      </c>
      <c r="CA4" s="143">
        <f>BX4*BY4</f>
        <v>30</v>
      </c>
      <c r="CB4" s="138">
        <v>0</v>
      </c>
      <c r="CC4" s="144">
        <f>CB4*BY4</f>
        <v>0</v>
      </c>
    </row>
    <row r="5" spans="1:81" s="10" customFormat="1" ht="60" x14ac:dyDescent="0.25">
      <c r="A5" s="145" t="s">
        <v>266</v>
      </c>
      <c r="B5" s="146" t="s">
        <v>267</v>
      </c>
      <c r="C5" s="146" t="s">
        <v>268</v>
      </c>
      <c r="D5" s="147" t="s">
        <v>269</v>
      </c>
      <c r="E5" s="148">
        <v>5</v>
      </c>
      <c r="F5" s="149" t="s">
        <v>270</v>
      </c>
      <c r="G5" s="150">
        <v>37.213611</v>
      </c>
      <c r="H5" s="150">
        <v>-119.69499999999999</v>
      </c>
      <c r="I5" s="151" t="s">
        <v>411</v>
      </c>
      <c r="J5" s="148" t="s">
        <v>531</v>
      </c>
      <c r="K5" s="222" t="s">
        <v>37</v>
      </c>
      <c r="L5" s="146" t="s">
        <v>396</v>
      </c>
      <c r="M5" s="149"/>
      <c r="N5" s="149"/>
      <c r="O5" s="80">
        <v>17.059999999999999</v>
      </c>
      <c r="P5" s="152" t="s">
        <v>62</v>
      </c>
      <c r="Q5" s="65">
        <v>1</v>
      </c>
      <c r="R5" s="149" t="s">
        <v>271</v>
      </c>
      <c r="S5" s="149" t="s">
        <v>531</v>
      </c>
      <c r="T5" s="149"/>
      <c r="U5" s="151"/>
      <c r="V5" s="145" t="s">
        <v>35</v>
      </c>
      <c r="W5" s="149" t="s">
        <v>121</v>
      </c>
      <c r="X5" s="149" t="s">
        <v>122</v>
      </c>
      <c r="Y5" s="65">
        <v>0.17</v>
      </c>
      <c r="Z5" s="185"/>
      <c r="AA5" s="65">
        <v>0.23499999999999999</v>
      </c>
      <c r="AB5" s="65">
        <v>0.104</v>
      </c>
      <c r="AC5" s="65"/>
      <c r="AD5" s="149"/>
      <c r="AE5" s="151" t="s">
        <v>560</v>
      </c>
      <c r="AF5" s="154" t="s">
        <v>531</v>
      </c>
      <c r="AG5" s="149"/>
      <c r="AH5" s="149" t="s">
        <v>561</v>
      </c>
      <c r="AI5" s="65"/>
      <c r="AJ5" s="65"/>
      <c r="AK5" s="65"/>
      <c r="AL5" s="65"/>
      <c r="AM5" s="65" t="s">
        <v>42</v>
      </c>
      <c r="AN5" s="65"/>
      <c r="AO5" s="65"/>
      <c r="AP5" s="65"/>
      <c r="AQ5" s="65"/>
      <c r="AR5" s="65"/>
      <c r="AS5" s="65"/>
      <c r="AT5" s="65"/>
      <c r="AU5" s="65"/>
      <c r="AV5" s="65" t="s">
        <v>42</v>
      </c>
      <c r="AW5" s="65"/>
      <c r="AX5" s="65"/>
      <c r="AY5" s="65" t="s">
        <v>42</v>
      </c>
      <c r="AZ5" s="65"/>
      <c r="BA5" s="65" t="s">
        <v>42</v>
      </c>
      <c r="BB5" s="65" t="s">
        <v>42</v>
      </c>
      <c r="BC5" s="65"/>
      <c r="BD5" s="65"/>
      <c r="BE5" s="65"/>
      <c r="BF5" s="65"/>
      <c r="BG5" s="65"/>
      <c r="BH5" s="155"/>
      <c r="BI5" s="216"/>
      <c r="BJ5" s="156">
        <v>0.8</v>
      </c>
      <c r="BK5" s="157">
        <f>((BO5/10^9)*(BR5*10^6*BQ5*3.7854118))</f>
        <v>0.77373817192000005</v>
      </c>
      <c r="BL5" s="65"/>
      <c r="BM5" s="80" t="s">
        <v>37</v>
      </c>
      <c r="BN5" s="146" t="s">
        <v>123</v>
      </c>
      <c r="BO5" s="80">
        <v>4</v>
      </c>
      <c r="BP5" s="149" t="s">
        <v>647</v>
      </c>
      <c r="BQ5" s="65">
        <f>BX5</f>
        <v>365</v>
      </c>
      <c r="BR5" s="162">
        <v>0.14000000000000001</v>
      </c>
      <c r="BS5" s="147"/>
      <c r="BT5" s="158">
        <v>0.9</v>
      </c>
      <c r="BU5" s="157">
        <f>((BV5/10^9)*(BY5*10^6*BX5*3.7854118))</f>
        <v>0.93953920876000008</v>
      </c>
      <c r="BV5" s="80">
        <v>4</v>
      </c>
      <c r="BW5" s="149" t="s">
        <v>647</v>
      </c>
      <c r="BX5" s="65">
        <v>365</v>
      </c>
      <c r="BY5" s="65">
        <v>0.17</v>
      </c>
      <c r="BZ5" s="155"/>
      <c r="CA5" s="160">
        <f>BX5*BY5</f>
        <v>62.050000000000004</v>
      </c>
      <c r="CB5" s="65">
        <v>61</v>
      </c>
      <c r="CC5" s="161">
        <f>CB5*BY5</f>
        <v>10.370000000000001</v>
      </c>
    </row>
    <row r="6" spans="1:81" s="10" customFormat="1" ht="24" x14ac:dyDescent="0.25">
      <c r="A6" s="145" t="s">
        <v>236</v>
      </c>
      <c r="B6" s="146" t="s">
        <v>237</v>
      </c>
      <c r="C6" s="146" t="s">
        <v>238</v>
      </c>
      <c r="D6" s="147" t="s">
        <v>239</v>
      </c>
      <c r="E6" s="148">
        <v>5</v>
      </c>
      <c r="F6" s="149" t="s">
        <v>67</v>
      </c>
      <c r="G6" s="150">
        <v>40.308332999999998</v>
      </c>
      <c r="H6" s="150">
        <v>-121.241944</v>
      </c>
      <c r="I6" s="151" t="s">
        <v>407</v>
      </c>
      <c r="J6" s="148" t="s">
        <v>531</v>
      </c>
      <c r="K6" s="222" t="s">
        <v>37</v>
      </c>
      <c r="L6" s="146" t="s">
        <v>399</v>
      </c>
      <c r="M6" s="146" t="s">
        <v>367</v>
      </c>
      <c r="N6" s="146" t="s">
        <v>395</v>
      </c>
      <c r="O6" s="80">
        <v>1.4</v>
      </c>
      <c r="P6" s="152" t="s">
        <v>43</v>
      </c>
      <c r="Q6" s="65">
        <v>0</v>
      </c>
      <c r="R6" s="149"/>
      <c r="S6" s="149" t="s">
        <v>531</v>
      </c>
      <c r="T6" s="149"/>
      <c r="U6" s="151"/>
      <c r="V6" s="145" t="s">
        <v>35</v>
      </c>
      <c r="W6" s="149" t="s">
        <v>60</v>
      </c>
      <c r="X6" s="149" t="s">
        <v>240</v>
      </c>
      <c r="Y6" s="65">
        <v>0.36</v>
      </c>
      <c r="Z6" s="185"/>
      <c r="AA6" s="65"/>
      <c r="AB6" s="65">
        <v>0.36</v>
      </c>
      <c r="AC6" s="65"/>
      <c r="AD6" s="149"/>
      <c r="AE6" s="151"/>
      <c r="AF6" s="154" t="s">
        <v>241</v>
      </c>
      <c r="AG6" s="149"/>
      <c r="AH6" s="149" t="s">
        <v>531</v>
      </c>
      <c r="AI6" s="65" t="s">
        <v>42</v>
      </c>
      <c r="AJ6" s="65"/>
      <c r="AK6" s="65"/>
      <c r="AL6" s="65"/>
      <c r="AM6" s="65"/>
      <c r="AN6" s="65"/>
      <c r="AO6" s="65"/>
      <c r="AP6" s="65"/>
      <c r="AQ6" s="65" t="s">
        <v>42</v>
      </c>
      <c r="AR6" s="65"/>
      <c r="AS6" s="65"/>
      <c r="AT6" s="65"/>
      <c r="AU6" s="65"/>
      <c r="AV6" s="65"/>
      <c r="AW6" s="65"/>
      <c r="AX6" s="65"/>
      <c r="AY6" s="65"/>
      <c r="AZ6" s="65"/>
      <c r="BA6" s="65"/>
      <c r="BB6" s="65"/>
      <c r="BC6" s="65"/>
      <c r="BD6" s="65"/>
      <c r="BE6" s="65"/>
      <c r="BF6" s="65"/>
      <c r="BG6" s="65"/>
      <c r="BH6" s="155"/>
      <c r="BI6" s="216" t="s">
        <v>37</v>
      </c>
      <c r="BJ6" s="158">
        <v>4</v>
      </c>
      <c r="BK6" s="157">
        <f>((BO6/10^9)*(BR6*10^6*BQ6*3.7854118))</f>
        <v>4.4213609823999995</v>
      </c>
      <c r="BL6" s="65" t="s">
        <v>37</v>
      </c>
      <c r="BM6" s="80"/>
      <c r="BN6" s="146" t="s">
        <v>476</v>
      </c>
      <c r="BO6" s="80">
        <v>8</v>
      </c>
      <c r="BP6" s="146" t="s">
        <v>632</v>
      </c>
      <c r="BQ6" s="65">
        <f>BX6</f>
        <v>365</v>
      </c>
      <c r="BR6" s="157">
        <v>0.4</v>
      </c>
      <c r="BS6" s="147"/>
      <c r="BT6" s="158">
        <v>20</v>
      </c>
      <c r="BU6" s="80">
        <f>((BV6/10^9)*(BY6*10^6*BX6*3.7854118))</f>
        <v>16.580103683999997</v>
      </c>
      <c r="BV6" s="65">
        <v>30</v>
      </c>
      <c r="BW6" s="149" t="s">
        <v>54</v>
      </c>
      <c r="BX6" s="65">
        <v>365</v>
      </c>
      <c r="BY6" s="65">
        <v>0.4</v>
      </c>
      <c r="BZ6" s="155"/>
      <c r="CA6" s="160">
        <f>BX6*BY6</f>
        <v>146</v>
      </c>
      <c r="CB6" s="65">
        <v>61</v>
      </c>
      <c r="CC6" s="161">
        <f>CB6*BY6</f>
        <v>24.400000000000002</v>
      </c>
    </row>
    <row r="7" spans="1:81" s="10" customFormat="1" ht="48" x14ac:dyDescent="0.25">
      <c r="A7" s="145" t="s">
        <v>44</v>
      </c>
      <c r="B7" s="146" t="s">
        <v>45</v>
      </c>
      <c r="C7" s="146" t="s">
        <v>46</v>
      </c>
      <c r="D7" s="147" t="s">
        <v>47</v>
      </c>
      <c r="E7" s="148">
        <v>2</v>
      </c>
      <c r="F7" s="149" t="s">
        <v>48</v>
      </c>
      <c r="G7" s="150">
        <v>37.892778</v>
      </c>
      <c r="H7" s="150">
        <v>-122.20055600000001</v>
      </c>
      <c r="I7" s="151" t="s">
        <v>408</v>
      </c>
      <c r="J7" s="148" t="s">
        <v>531</v>
      </c>
      <c r="K7" s="222" t="s">
        <v>37</v>
      </c>
      <c r="L7" s="146" t="s">
        <v>388</v>
      </c>
      <c r="M7" s="149"/>
      <c r="N7" s="149"/>
      <c r="O7" s="80">
        <v>1.18</v>
      </c>
      <c r="P7" s="152" t="s">
        <v>43</v>
      </c>
      <c r="Q7" s="65">
        <v>0</v>
      </c>
      <c r="R7" s="149"/>
      <c r="S7" s="149" t="s">
        <v>531</v>
      </c>
      <c r="T7" s="149"/>
      <c r="U7" s="151"/>
      <c r="V7" s="145" t="s">
        <v>35</v>
      </c>
      <c r="W7" s="149" t="s">
        <v>49</v>
      </c>
      <c r="X7" s="149" t="s">
        <v>50</v>
      </c>
      <c r="Y7" s="153" t="s">
        <v>456</v>
      </c>
      <c r="Z7" s="185"/>
      <c r="AA7" s="65"/>
      <c r="AB7" s="153" t="s">
        <v>456</v>
      </c>
      <c r="AC7" s="65"/>
      <c r="AD7" s="149" t="s">
        <v>546</v>
      </c>
      <c r="AE7" s="151" t="s">
        <v>546</v>
      </c>
      <c r="AF7" s="154" t="s">
        <v>55</v>
      </c>
      <c r="AG7" s="149"/>
      <c r="AH7" s="149" t="s">
        <v>531</v>
      </c>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155"/>
      <c r="BI7" s="216"/>
      <c r="BJ7" s="156" t="s">
        <v>464</v>
      </c>
      <c r="BK7" s="157" t="s">
        <v>464</v>
      </c>
      <c r="BL7" s="65" t="s">
        <v>37</v>
      </c>
      <c r="BM7" s="65"/>
      <c r="BN7" s="146" t="s">
        <v>476</v>
      </c>
      <c r="BO7" s="65">
        <v>13</v>
      </c>
      <c r="BP7" s="149" t="s">
        <v>163</v>
      </c>
      <c r="BQ7" s="65">
        <f>BX7</f>
        <v>365</v>
      </c>
      <c r="BR7" s="65" t="s">
        <v>456</v>
      </c>
      <c r="BS7" s="151" t="s">
        <v>546</v>
      </c>
      <c r="BT7" s="158" t="s">
        <v>464</v>
      </c>
      <c r="BU7" s="157" t="s">
        <v>464</v>
      </c>
      <c r="BV7" s="65">
        <v>13</v>
      </c>
      <c r="BW7" s="149" t="s">
        <v>163</v>
      </c>
      <c r="BX7" s="65">
        <v>365</v>
      </c>
      <c r="BY7" s="65" t="s">
        <v>464</v>
      </c>
      <c r="BZ7" s="155" t="s">
        <v>464</v>
      </c>
      <c r="CA7" s="156" t="s">
        <v>456</v>
      </c>
      <c r="CB7" s="65">
        <v>61</v>
      </c>
      <c r="CC7" s="159" t="s">
        <v>456</v>
      </c>
    </row>
    <row r="8" spans="1:81" s="10" customFormat="1" ht="36" x14ac:dyDescent="0.25">
      <c r="A8" s="145" t="s">
        <v>313</v>
      </c>
      <c r="B8" s="146" t="s">
        <v>314</v>
      </c>
      <c r="C8" s="146" t="s">
        <v>315</v>
      </c>
      <c r="D8" s="147" t="s">
        <v>316</v>
      </c>
      <c r="E8" s="148">
        <v>2</v>
      </c>
      <c r="F8" s="149" t="s">
        <v>317</v>
      </c>
      <c r="G8" s="150">
        <v>37.153317000000001</v>
      </c>
      <c r="H8" s="150">
        <v>-121.599447</v>
      </c>
      <c r="I8" s="151" t="s">
        <v>445</v>
      </c>
      <c r="J8" s="148" t="s">
        <v>531</v>
      </c>
      <c r="K8" s="222" t="s">
        <v>37</v>
      </c>
      <c r="L8" s="146" t="s">
        <v>387</v>
      </c>
      <c r="M8" s="149"/>
      <c r="N8" s="149"/>
      <c r="O8" s="162" t="s">
        <v>543</v>
      </c>
      <c r="P8" s="152" t="s">
        <v>543</v>
      </c>
      <c r="Q8" s="162" t="s">
        <v>543</v>
      </c>
      <c r="R8" s="149"/>
      <c r="S8" s="149" t="s">
        <v>531</v>
      </c>
      <c r="T8" s="149"/>
      <c r="U8" s="151"/>
      <c r="V8" s="145" t="s">
        <v>35</v>
      </c>
      <c r="W8" s="149" t="s">
        <v>318</v>
      </c>
      <c r="X8" s="149" t="s">
        <v>319</v>
      </c>
      <c r="Y8" s="153" t="s">
        <v>456</v>
      </c>
      <c r="Z8" s="209"/>
      <c r="AA8" s="210"/>
      <c r="AB8" s="153" t="s">
        <v>456</v>
      </c>
      <c r="AC8" s="65" t="s">
        <v>37</v>
      </c>
      <c r="AD8" s="149" t="s">
        <v>543</v>
      </c>
      <c r="AE8" s="151" t="s">
        <v>544</v>
      </c>
      <c r="AF8" s="154" t="s">
        <v>545</v>
      </c>
      <c r="AG8" s="149" t="s">
        <v>543</v>
      </c>
      <c r="AH8" s="149" t="s">
        <v>531</v>
      </c>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155"/>
      <c r="BI8" s="216"/>
      <c r="BJ8" s="158">
        <v>2</v>
      </c>
      <c r="BK8" s="157">
        <f t="shared" ref="BK8:BK52" si="0">((BO8/10^9)*(BR8*10^6*BQ8*3.7854118))</f>
        <v>1.7034353099999999</v>
      </c>
      <c r="BL8" s="65"/>
      <c r="BM8" s="65" t="s">
        <v>37</v>
      </c>
      <c r="BN8" s="146" t="s">
        <v>470</v>
      </c>
      <c r="BO8" s="65">
        <v>30</v>
      </c>
      <c r="BP8" s="149" t="s">
        <v>54</v>
      </c>
      <c r="BQ8" s="65">
        <v>3</v>
      </c>
      <c r="BR8" s="65">
        <v>5</v>
      </c>
      <c r="BS8" s="151" t="s">
        <v>543</v>
      </c>
      <c r="BT8" s="158">
        <v>2</v>
      </c>
      <c r="BU8" s="157">
        <f t="shared" ref="BU8:BU52" si="1">((BV8/10^9)*(BY8*10^6*BX8*3.7854118))</f>
        <v>1.7034353099999999</v>
      </c>
      <c r="BV8" s="65">
        <v>30</v>
      </c>
      <c r="BW8" s="149" t="s">
        <v>54</v>
      </c>
      <c r="BX8" s="65">
        <v>3</v>
      </c>
      <c r="BY8" s="65">
        <v>5</v>
      </c>
      <c r="BZ8" s="155" t="s">
        <v>37</v>
      </c>
      <c r="CA8" s="160">
        <f t="shared" ref="CA8:CA52" si="2">BX8*BY8</f>
        <v>15</v>
      </c>
      <c r="CB8" s="65">
        <v>1</v>
      </c>
      <c r="CC8" s="161">
        <f t="shared" ref="CC8:CC52" si="3">CB8*BY8</f>
        <v>5</v>
      </c>
    </row>
    <row r="9" spans="1:81" s="10" customFormat="1" ht="72" x14ac:dyDescent="0.25">
      <c r="A9" s="145" t="s">
        <v>84</v>
      </c>
      <c r="B9" s="146" t="s">
        <v>93</v>
      </c>
      <c r="C9" s="146" t="s">
        <v>85</v>
      </c>
      <c r="D9" s="147" t="s">
        <v>86</v>
      </c>
      <c r="E9" s="148">
        <v>4</v>
      </c>
      <c r="F9" s="149" t="s">
        <v>88</v>
      </c>
      <c r="G9" s="150">
        <v>34.526857</v>
      </c>
      <c r="H9" s="150">
        <v>-118.600223</v>
      </c>
      <c r="I9" s="151" t="s">
        <v>405</v>
      </c>
      <c r="J9" s="148" t="s">
        <v>37</v>
      </c>
      <c r="K9" s="221"/>
      <c r="L9" s="146" t="s">
        <v>87</v>
      </c>
      <c r="M9" s="149"/>
      <c r="N9" s="149"/>
      <c r="O9" s="80">
        <v>0</v>
      </c>
      <c r="P9" s="152" t="s">
        <v>43</v>
      </c>
      <c r="Q9" s="65">
        <v>0</v>
      </c>
      <c r="R9" s="149"/>
      <c r="S9" s="149" t="s">
        <v>531</v>
      </c>
      <c r="T9" s="149"/>
      <c r="U9" s="151"/>
      <c r="V9" s="145" t="s">
        <v>89</v>
      </c>
      <c r="W9" s="149" t="s">
        <v>90</v>
      </c>
      <c r="X9" s="149" t="s">
        <v>491</v>
      </c>
      <c r="Y9" s="65">
        <v>393.59</v>
      </c>
      <c r="Z9" s="185" t="s">
        <v>37</v>
      </c>
      <c r="AA9" s="65"/>
      <c r="AB9" s="65"/>
      <c r="AC9" s="65"/>
      <c r="AD9" s="149"/>
      <c r="AE9" s="151" t="s">
        <v>547</v>
      </c>
      <c r="AF9" s="154" t="s">
        <v>548</v>
      </c>
      <c r="AG9" s="149" t="s">
        <v>547</v>
      </c>
      <c r="AH9" s="149" t="s">
        <v>531</v>
      </c>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155"/>
      <c r="BI9" s="216"/>
      <c r="BJ9" s="158">
        <v>3</v>
      </c>
      <c r="BK9" s="157">
        <f t="shared" si="0"/>
        <v>2.7633506139999997</v>
      </c>
      <c r="BL9" s="65"/>
      <c r="BM9" s="65" t="s">
        <v>37</v>
      </c>
      <c r="BN9" s="146" t="s">
        <v>92</v>
      </c>
      <c r="BO9" s="65">
        <v>10</v>
      </c>
      <c r="BP9" s="149" t="s">
        <v>91</v>
      </c>
      <c r="BQ9" s="65">
        <f>BX9</f>
        <v>365</v>
      </c>
      <c r="BR9" s="65">
        <v>0.2</v>
      </c>
      <c r="BS9" s="151" t="s">
        <v>547</v>
      </c>
      <c r="BT9" s="158">
        <v>3</v>
      </c>
      <c r="BU9" s="157">
        <f t="shared" si="1"/>
        <v>2.7633506139999997</v>
      </c>
      <c r="BV9" s="65">
        <v>10</v>
      </c>
      <c r="BW9" s="149" t="s">
        <v>91</v>
      </c>
      <c r="BX9" s="65">
        <v>365</v>
      </c>
      <c r="BY9" s="65">
        <v>0.2</v>
      </c>
      <c r="BZ9" s="155"/>
      <c r="CA9" s="160">
        <f t="shared" si="2"/>
        <v>73</v>
      </c>
      <c r="CB9" s="65">
        <v>61</v>
      </c>
      <c r="CC9" s="161">
        <f t="shared" si="3"/>
        <v>12.200000000000001</v>
      </c>
    </row>
    <row r="10" spans="1:81" s="10" customFormat="1" ht="72" x14ac:dyDescent="0.25">
      <c r="A10" s="145" t="s">
        <v>84</v>
      </c>
      <c r="B10" s="146" t="s">
        <v>93</v>
      </c>
      <c r="C10" s="146" t="s">
        <v>85</v>
      </c>
      <c r="D10" s="147" t="s">
        <v>86</v>
      </c>
      <c r="E10" s="148">
        <v>4</v>
      </c>
      <c r="F10" s="149" t="s">
        <v>88</v>
      </c>
      <c r="G10" s="150">
        <v>34.654833000000004</v>
      </c>
      <c r="H10" s="150">
        <v>-118.775184</v>
      </c>
      <c r="I10" s="151" t="s">
        <v>405</v>
      </c>
      <c r="J10" s="148" t="s">
        <v>37</v>
      </c>
      <c r="K10" s="221"/>
      <c r="L10" s="146" t="s">
        <v>94</v>
      </c>
      <c r="M10" s="149"/>
      <c r="N10" s="149"/>
      <c r="O10" s="80">
        <v>0</v>
      </c>
      <c r="P10" s="152" t="s">
        <v>43</v>
      </c>
      <c r="Q10" s="65">
        <v>0</v>
      </c>
      <c r="R10" s="149"/>
      <c r="S10" s="149" t="s">
        <v>531</v>
      </c>
      <c r="T10" s="149"/>
      <c r="U10" s="151"/>
      <c r="V10" s="145" t="s">
        <v>89</v>
      </c>
      <c r="W10" s="149" t="s">
        <v>90</v>
      </c>
      <c r="X10" s="149" t="s">
        <v>491</v>
      </c>
      <c r="Y10" s="65">
        <v>393.59</v>
      </c>
      <c r="Z10" s="185" t="s">
        <v>37</v>
      </c>
      <c r="AA10" s="65"/>
      <c r="AB10" s="65"/>
      <c r="AC10" s="65"/>
      <c r="AD10" s="149"/>
      <c r="AE10" s="151" t="s">
        <v>547</v>
      </c>
      <c r="AF10" s="154" t="s">
        <v>548</v>
      </c>
      <c r="AG10" s="149" t="s">
        <v>547</v>
      </c>
      <c r="AH10" s="149" t="s">
        <v>531</v>
      </c>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155"/>
      <c r="BI10" s="216"/>
      <c r="BJ10" s="158">
        <v>3</v>
      </c>
      <c r="BK10" s="157">
        <f t="shared" si="0"/>
        <v>2.7633506139999997</v>
      </c>
      <c r="BL10" s="65"/>
      <c r="BM10" s="65" t="s">
        <v>37</v>
      </c>
      <c r="BN10" s="146" t="s">
        <v>92</v>
      </c>
      <c r="BO10" s="65">
        <v>10</v>
      </c>
      <c r="BP10" s="149" t="s">
        <v>91</v>
      </c>
      <c r="BQ10" s="65">
        <f>BX10</f>
        <v>365</v>
      </c>
      <c r="BR10" s="65">
        <v>0.2</v>
      </c>
      <c r="BS10" s="151" t="s">
        <v>547</v>
      </c>
      <c r="BT10" s="158">
        <v>3</v>
      </c>
      <c r="BU10" s="157">
        <f t="shared" si="1"/>
        <v>2.7633506139999997</v>
      </c>
      <c r="BV10" s="65">
        <v>10</v>
      </c>
      <c r="BW10" s="149" t="s">
        <v>91</v>
      </c>
      <c r="BX10" s="65">
        <v>365</v>
      </c>
      <c r="BY10" s="65">
        <v>0.2</v>
      </c>
      <c r="BZ10" s="155"/>
      <c r="CA10" s="160">
        <f t="shared" si="2"/>
        <v>73</v>
      </c>
      <c r="CB10" s="65">
        <v>61</v>
      </c>
      <c r="CC10" s="161">
        <f t="shared" si="3"/>
        <v>12.200000000000001</v>
      </c>
    </row>
    <row r="11" spans="1:81" s="10" customFormat="1" ht="48" x14ac:dyDescent="0.25">
      <c r="A11" s="145" t="s">
        <v>141</v>
      </c>
      <c r="B11" s="146" t="s">
        <v>142</v>
      </c>
      <c r="C11" s="146" t="s">
        <v>143</v>
      </c>
      <c r="D11" s="147" t="s">
        <v>144</v>
      </c>
      <c r="E11" s="148">
        <v>4</v>
      </c>
      <c r="F11" s="149" t="s">
        <v>88</v>
      </c>
      <c r="G11" s="150">
        <v>34.685000000000002</v>
      </c>
      <c r="H11" s="150">
        <v>-118.787778</v>
      </c>
      <c r="I11" s="151" t="s">
        <v>406</v>
      </c>
      <c r="J11" s="148" t="s">
        <v>37</v>
      </c>
      <c r="K11" s="221"/>
      <c r="L11" s="146" t="s">
        <v>94</v>
      </c>
      <c r="M11" s="146"/>
      <c r="N11" s="149"/>
      <c r="O11" s="80">
        <v>0</v>
      </c>
      <c r="P11" s="152" t="s">
        <v>43</v>
      </c>
      <c r="Q11" s="65">
        <v>0</v>
      </c>
      <c r="R11" s="149"/>
      <c r="S11" s="149" t="s">
        <v>531</v>
      </c>
      <c r="T11" s="149"/>
      <c r="U11" s="151"/>
      <c r="V11" s="145" t="s">
        <v>89</v>
      </c>
      <c r="W11" s="149" t="s">
        <v>90</v>
      </c>
      <c r="X11" s="149" t="s">
        <v>145</v>
      </c>
      <c r="Y11" s="65">
        <v>1.97</v>
      </c>
      <c r="Z11" s="185" t="s">
        <v>37</v>
      </c>
      <c r="AA11" s="65"/>
      <c r="AB11" s="65"/>
      <c r="AC11" s="65"/>
      <c r="AD11" s="149"/>
      <c r="AE11" s="151" t="s">
        <v>549</v>
      </c>
      <c r="AF11" s="154" t="s">
        <v>490</v>
      </c>
      <c r="AG11" s="149"/>
      <c r="AH11" s="149" t="s">
        <v>531</v>
      </c>
      <c r="AI11" s="65"/>
      <c r="AJ11" s="65"/>
      <c r="AK11" s="65"/>
      <c r="AL11" s="65"/>
      <c r="AM11" s="65"/>
      <c r="AN11" s="65"/>
      <c r="AO11" s="65"/>
      <c r="AP11" s="65"/>
      <c r="AQ11" s="65"/>
      <c r="AR11" s="65"/>
      <c r="AS11" s="65"/>
      <c r="AT11" s="65"/>
      <c r="AU11" s="65"/>
      <c r="AV11" s="65"/>
      <c r="AW11" s="65"/>
      <c r="AX11" s="65"/>
      <c r="AY11" s="65"/>
      <c r="AZ11" s="65"/>
      <c r="BA11" s="65"/>
      <c r="BB11" s="65"/>
      <c r="BC11" s="65"/>
      <c r="BD11" s="65"/>
      <c r="BE11" s="65"/>
      <c r="BF11" s="65"/>
      <c r="BG11" s="65"/>
      <c r="BH11" s="155"/>
      <c r="BI11" s="216"/>
      <c r="BJ11" s="156">
        <v>0.3</v>
      </c>
      <c r="BK11" s="162">
        <f t="shared" si="0"/>
        <v>0.27633506140000003</v>
      </c>
      <c r="BL11" s="65"/>
      <c r="BM11" s="64" t="s">
        <v>37</v>
      </c>
      <c r="BN11" s="146" t="s">
        <v>92</v>
      </c>
      <c r="BO11" s="65">
        <v>10</v>
      </c>
      <c r="BP11" s="149" t="s">
        <v>91</v>
      </c>
      <c r="BQ11" s="65">
        <f>BX11</f>
        <v>365</v>
      </c>
      <c r="BR11" s="65">
        <v>0.02</v>
      </c>
      <c r="BS11" s="163" t="s">
        <v>549</v>
      </c>
      <c r="BT11" s="156">
        <v>0.3</v>
      </c>
      <c r="BU11" s="157">
        <f t="shared" si="1"/>
        <v>0.27633506140000003</v>
      </c>
      <c r="BV11" s="65">
        <v>10</v>
      </c>
      <c r="BW11" s="149" t="s">
        <v>91</v>
      </c>
      <c r="BX11" s="65">
        <v>365</v>
      </c>
      <c r="BY11" s="65">
        <v>0.02</v>
      </c>
      <c r="BZ11" s="155"/>
      <c r="CA11" s="164">
        <f t="shared" si="2"/>
        <v>7.3</v>
      </c>
      <c r="CB11" s="65">
        <v>61</v>
      </c>
      <c r="CC11" s="165">
        <f t="shared" si="3"/>
        <v>1.22</v>
      </c>
    </row>
    <row r="12" spans="1:81" s="10" customFormat="1" ht="36" x14ac:dyDescent="0.25">
      <c r="A12" s="145" t="s">
        <v>164</v>
      </c>
      <c r="B12" s="146" t="s">
        <v>165</v>
      </c>
      <c r="C12" s="146" t="s">
        <v>166</v>
      </c>
      <c r="D12" s="147" t="s">
        <v>580</v>
      </c>
      <c r="E12" s="148">
        <v>5</v>
      </c>
      <c r="F12" s="149" t="s">
        <v>67</v>
      </c>
      <c r="G12" s="150">
        <v>40.300277999999999</v>
      </c>
      <c r="H12" s="150">
        <v>-121.226389</v>
      </c>
      <c r="I12" s="151" t="s">
        <v>404</v>
      </c>
      <c r="J12" s="148" t="s">
        <v>37</v>
      </c>
      <c r="K12" s="221"/>
      <c r="L12" s="146" t="s">
        <v>399</v>
      </c>
      <c r="M12" s="146" t="s">
        <v>367</v>
      </c>
      <c r="N12" s="146" t="s">
        <v>395</v>
      </c>
      <c r="O12" s="80">
        <v>0</v>
      </c>
      <c r="P12" s="152" t="s">
        <v>43</v>
      </c>
      <c r="Q12" s="65">
        <v>0</v>
      </c>
      <c r="R12" s="149"/>
      <c r="S12" s="149" t="s">
        <v>531</v>
      </c>
      <c r="T12" s="149"/>
      <c r="U12" s="151"/>
      <c r="V12" s="145" t="s">
        <v>35</v>
      </c>
      <c r="W12" s="149" t="s">
        <v>121</v>
      </c>
      <c r="X12" s="149" t="s">
        <v>122</v>
      </c>
      <c r="Y12" s="65">
        <v>0.75</v>
      </c>
      <c r="Z12" s="185"/>
      <c r="AA12" s="65">
        <v>0.5</v>
      </c>
      <c r="AB12" s="65"/>
      <c r="AC12" s="65" t="s">
        <v>37</v>
      </c>
      <c r="AD12" s="149" t="s">
        <v>582</v>
      </c>
      <c r="AE12" s="151" t="s">
        <v>581</v>
      </c>
      <c r="AF12" s="154" t="s">
        <v>531</v>
      </c>
      <c r="AG12" s="149"/>
      <c r="AH12" s="149" t="s">
        <v>128</v>
      </c>
      <c r="AI12" s="65"/>
      <c r="AJ12" s="65"/>
      <c r="AK12" s="65"/>
      <c r="AL12" s="65"/>
      <c r="AM12" s="65"/>
      <c r="AN12" s="65"/>
      <c r="AO12" s="65"/>
      <c r="AP12" s="65"/>
      <c r="AQ12" s="65"/>
      <c r="AR12" s="65"/>
      <c r="AS12" s="65"/>
      <c r="AT12" s="65" t="s">
        <v>42</v>
      </c>
      <c r="AU12" s="65"/>
      <c r="AV12" s="65"/>
      <c r="AW12" s="65"/>
      <c r="AX12" s="65"/>
      <c r="AY12" s="65"/>
      <c r="AZ12" s="65"/>
      <c r="BA12" s="65"/>
      <c r="BB12" s="65"/>
      <c r="BC12" s="65" t="s">
        <v>42</v>
      </c>
      <c r="BD12" s="65"/>
      <c r="BE12" s="65"/>
      <c r="BF12" s="65"/>
      <c r="BG12" s="65"/>
      <c r="BH12" s="155"/>
      <c r="BI12" s="216" t="s">
        <v>37</v>
      </c>
      <c r="BJ12" s="158">
        <v>3</v>
      </c>
      <c r="BK12" s="157">
        <f t="shared" si="0"/>
        <v>3.1002522641999999</v>
      </c>
      <c r="BL12" s="65" t="s">
        <v>37</v>
      </c>
      <c r="BM12" s="80"/>
      <c r="BN12" s="146" t="s">
        <v>476</v>
      </c>
      <c r="BO12" s="80">
        <v>9</v>
      </c>
      <c r="BP12" s="146" t="s">
        <v>378</v>
      </c>
      <c r="BQ12" s="65">
        <v>182</v>
      </c>
      <c r="BR12" s="157">
        <v>0.5</v>
      </c>
      <c r="BS12" s="147"/>
      <c r="BT12" s="158">
        <v>10</v>
      </c>
      <c r="BU12" s="80">
        <f t="shared" si="1"/>
        <v>10.334174214000001</v>
      </c>
      <c r="BV12" s="65">
        <v>20</v>
      </c>
      <c r="BW12" s="149" t="s">
        <v>162</v>
      </c>
      <c r="BX12" s="65">
        <f>31+31+28+31+30+31</f>
        <v>182</v>
      </c>
      <c r="BY12" s="65">
        <v>0.75</v>
      </c>
      <c r="BZ12" s="155"/>
      <c r="CA12" s="160">
        <f t="shared" si="2"/>
        <v>136.5</v>
      </c>
      <c r="CB12" s="65">
        <v>0</v>
      </c>
      <c r="CC12" s="161">
        <f t="shared" si="3"/>
        <v>0</v>
      </c>
    </row>
    <row r="13" spans="1:81" s="10" customFormat="1" ht="36" x14ac:dyDescent="0.25">
      <c r="A13" s="145" t="s">
        <v>194</v>
      </c>
      <c r="B13" s="146" t="s">
        <v>195</v>
      </c>
      <c r="C13" s="146" t="s">
        <v>196</v>
      </c>
      <c r="D13" s="147" t="s">
        <v>197</v>
      </c>
      <c r="E13" s="148">
        <v>5</v>
      </c>
      <c r="F13" s="149" t="s">
        <v>67</v>
      </c>
      <c r="G13" s="150">
        <v>39.804167</v>
      </c>
      <c r="H13" s="150">
        <v>-120.491389</v>
      </c>
      <c r="I13" s="151" t="s">
        <v>438</v>
      </c>
      <c r="J13" s="148" t="s">
        <v>531</v>
      </c>
      <c r="K13" s="222" t="s">
        <v>37</v>
      </c>
      <c r="L13" s="146" t="s">
        <v>399</v>
      </c>
      <c r="M13" s="146" t="s">
        <v>367</v>
      </c>
      <c r="N13" s="149"/>
      <c r="O13" s="80">
        <v>70.84</v>
      </c>
      <c r="P13" s="152" t="s">
        <v>69</v>
      </c>
      <c r="Q13" s="65">
        <v>0</v>
      </c>
      <c r="R13" s="149"/>
      <c r="S13" s="149" t="s">
        <v>531</v>
      </c>
      <c r="T13" s="149"/>
      <c r="U13" s="151"/>
      <c r="V13" s="145" t="s">
        <v>35</v>
      </c>
      <c r="W13" s="149" t="s">
        <v>121</v>
      </c>
      <c r="X13" s="149" t="s">
        <v>122</v>
      </c>
      <c r="Y13" s="65">
        <v>0.5</v>
      </c>
      <c r="Z13" s="185"/>
      <c r="AA13" s="65"/>
      <c r="AB13" s="65" t="s">
        <v>51</v>
      </c>
      <c r="AC13" s="65" t="s">
        <v>37</v>
      </c>
      <c r="AD13" s="149" t="s">
        <v>198</v>
      </c>
      <c r="AE13" s="151"/>
      <c r="AF13" s="154" t="s">
        <v>531</v>
      </c>
      <c r="AG13" s="149"/>
      <c r="AH13" s="149" t="s">
        <v>199</v>
      </c>
      <c r="AI13" s="65"/>
      <c r="AJ13" s="65"/>
      <c r="AK13" s="65"/>
      <c r="AL13" s="65"/>
      <c r="AM13" s="65"/>
      <c r="AN13" s="65"/>
      <c r="AO13" s="65"/>
      <c r="AP13" s="65"/>
      <c r="AQ13" s="65"/>
      <c r="AR13" s="65"/>
      <c r="AS13" s="65" t="s">
        <v>42</v>
      </c>
      <c r="AT13" s="65"/>
      <c r="AU13" s="65"/>
      <c r="AV13" s="65"/>
      <c r="AW13" s="65"/>
      <c r="AX13" s="65"/>
      <c r="AY13" s="65"/>
      <c r="AZ13" s="65"/>
      <c r="BA13" s="65"/>
      <c r="BB13" s="65"/>
      <c r="BC13" s="65" t="s">
        <v>42</v>
      </c>
      <c r="BD13" s="65"/>
      <c r="BE13" s="65"/>
      <c r="BF13" s="65"/>
      <c r="BG13" s="65"/>
      <c r="BH13" s="155"/>
      <c r="BI13" s="216" t="s">
        <v>37</v>
      </c>
      <c r="BJ13" s="158">
        <v>2</v>
      </c>
      <c r="BK13" s="157">
        <f t="shared" si="0"/>
        <v>1.8548517819999999</v>
      </c>
      <c r="BL13" s="65" t="s">
        <v>37</v>
      </c>
      <c r="BM13" s="80"/>
      <c r="BN13" s="146" t="s">
        <v>476</v>
      </c>
      <c r="BO13" s="80">
        <v>5</v>
      </c>
      <c r="BP13" s="146" t="s">
        <v>378</v>
      </c>
      <c r="BQ13" s="65">
        <v>196</v>
      </c>
      <c r="BR13" s="157">
        <v>0.5</v>
      </c>
      <c r="BS13" s="151"/>
      <c r="BT13" s="158">
        <v>7</v>
      </c>
      <c r="BU13" s="157">
        <f t="shared" si="1"/>
        <v>7.4194071279999996</v>
      </c>
      <c r="BV13" s="65">
        <v>20</v>
      </c>
      <c r="BW13" s="149" t="s">
        <v>162</v>
      </c>
      <c r="BX13" s="65">
        <f>30+31+31+28+31+30+15</f>
        <v>196</v>
      </c>
      <c r="BY13" s="65">
        <v>0.5</v>
      </c>
      <c r="BZ13" s="155"/>
      <c r="CA13" s="160">
        <f t="shared" si="2"/>
        <v>98</v>
      </c>
      <c r="CB13" s="65">
        <v>30</v>
      </c>
      <c r="CC13" s="161">
        <f t="shared" si="3"/>
        <v>15</v>
      </c>
    </row>
    <row r="14" spans="1:81" s="10" customFormat="1" ht="24" x14ac:dyDescent="0.25">
      <c r="A14" s="145" t="s">
        <v>157</v>
      </c>
      <c r="B14" s="146" t="s">
        <v>158</v>
      </c>
      <c r="C14" s="146" t="s">
        <v>159</v>
      </c>
      <c r="D14" s="147" t="s">
        <v>160</v>
      </c>
      <c r="E14" s="148">
        <v>5</v>
      </c>
      <c r="F14" s="149" t="s">
        <v>161</v>
      </c>
      <c r="G14" s="150">
        <v>41.276439000000003</v>
      </c>
      <c r="H14" s="150">
        <v>-122.318606</v>
      </c>
      <c r="I14" s="151" t="s">
        <v>442</v>
      </c>
      <c r="J14" s="148" t="s">
        <v>531</v>
      </c>
      <c r="K14" s="222" t="s">
        <v>37</v>
      </c>
      <c r="L14" s="146" t="s">
        <v>34</v>
      </c>
      <c r="M14" s="149"/>
      <c r="N14" s="149"/>
      <c r="O14" s="80">
        <v>36.92</v>
      </c>
      <c r="P14" s="152" t="s">
        <v>82</v>
      </c>
      <c r="Q14" s="65">
        <v>0</v>
      </c>
      <c r="R14" s="149"/>
      <c r="S14" s="149" t="s">
        <v>531</v>
      </c>
      <c r="T14" s="149"/>
      <c r="U14" s="151"/>
      <c r="V14" s="145" t="s">
        <v>35</v>
      </c>
      <c r="W14" s="149" t="s">
        <v>121</v>
      </c>
      <c r="X14" s="149" t="s">
        <v>122</v>
      </c>
      <c r="Y14" s="65">
        <v>0.8</v>
      </c>
      <c r="Z14" s="185"/>
      <c r="AA14" s="65"/>
      <c r="AB14" s="65">
        <v>0.55000000000000004</v>
      </c>
      <c r="AC14" s="65" t="s">
        <v>37</v>
      </c>
      <c r="AD14" s="149" t="s">
        <v>374</v>
      </c>
      <c r="AE14" s="151"/>
      <c r="AF14" s="154" t="s">
        <v>531</v>
      </c>
      <c r="AG14" s="149"/>
      <c r="AH14" s="149" t="s">
        <v>124</v>
      </c>
      <c r="AI14" s="65"/>
      <c r="AJ14" s="65"/>
      <c r="AK14" s="65"/>
      <c r="AL14" s="65"/>
      <c r="AM14" s="65"/>
      <c r="AN14" s="65"/>
      <c r="AO14" s="65"/>
      <c r="AP14" s="65"/>
      <c r="AQ14" s="65"/>
      <c r="AR14" s="65"/>
      <c r="AS14" s="65" t="s">
        <v>42</v>
      </c>
      <c r="AT14" s="65"/>
      <c r="AU14" s="65"/>
      <c r="AV14" s="65"/>
      <c r="AW14" s="65"/>
      <c r="AX14" s="65" t="s">
        <v>42</v>
      </c>
      <c r="AY14" s="65"/>
      <c r="AZ14" s="65"/>
      <c r="BA14" s="65" t="s">
        <v>42</v>
      </c>
      <c r="BB14" s="65"/>
      <c r="BC14" s="65" t="s">
        <v>42</v>
      </c>
      <c r="BD14" s="65"/>
      <c r="BE14" s="65"/>
      <c r="BF14" s="65"/>
      <c r="BG14" s="65"/>
      <c r="BH14" s="155"/>
      <c r="BI14" s="216" t="s">
        <v>37</v>
      </c>
      <c r="BJ14" s="158">
        <v>5</v>
      </c>
      <c r="BK14" s="162">
        <f t="shared" si="0"/>
        <v>4.5470366541600002</v>
      </c>
      <c r="BL14" s="65" t="s">
        <v>37</v>
      </c>
      <c r="BM14" s="80"/>
      <c r="BN14" s="146" t="s">
        <v>476</v>
      </c>
      <c r="BO14" s="65">
        <v>8</v>
      </c>
      <c r="BP14" s="149" t="s">
        <v>163</v>
      </c>
      <c r="BQ14" s="65">
        <v>273</v>
      </c>
      <c r="BR14" s="65">
        <v>0.55000000000000004</v>
      </c>
      <c r="BS14" s="147"/>
      <c r="BT14" s="158">
        <v>20</v>
      </c>
      <c r="BU14" s="157">
        <f t="shared" si="1"/>
        <v>3.3069357484800004</v>
      </c>
      <c r="BV14" s="65">
        <v>4</v>
      </c>
      <c r="BW14" s="149" t="s">
        <v>647</v>
      </c>
      <c r="BX14" s="65">
        <f>15+31+30+31+31+28+31+30+31+15</f>
        <v>273</v>
      </c>
      <c r="BY14" s="65">
        <v>0.8</v>
      </c>
      <c r="BZ14" s="155"/>
      <c r="CA14" s="160">
        <f t="shared" si="2"/>
        <v>218.4</v>
      </c>
      <c r="CB14" s="65">
        <v>61</v>
      </c>
      <c r="CC14" s="161">
        <f t="shared" si="3"/>
        <v>48.800000000000004</v>
      </c>
    </row>
    <row r="15" spans="1:81" s="10" customFormat="1" ht="36" x14ac:dyDescent="0.25">
      <c r="A15" s="145" t="s">
        <v>242</v>
      </c>
      <c r="B15" s="146" t="s">
        <v>243</v>
      </c>
      <c r="C15" s="146" t="s">
        <v>244</v>
      </c>
      <c r="D15" s="147" t="s">
        <v>245</v>
      </c>
      <c r="E15" s="148">
        <v>5</v>
      </c>
      <c r="F15" s="149" t="s">
        <v>246</v>
      </c>
      <c r="G15" s="150">
        <v>41.183332999999998</v>
      </c>
      <c r="H15" s="150">
        <v>-122.281111</v>
      </c>
      <c r="I15" s="151" t="s">
        <v>435</v>
      </c>
      <c r="J15" s="148" t="s">
        <v>531</v>
      </c>
      <c r="K15" s="222" t="s">
        <v>37</v>
      </c>
      <c r="L15" s="146" t="s">
        <v>34</v>
      </c>
      <c r="M15" s="149"/>
      <c r="N15" s="149"/>
      <c r="O15" s="80">
        <v>26.45</v>
      </c>
      <c r="P15" s="152" t="s">
        <v>82</v>
      </c>
      <c r="Q15" s="65">
        <v>0</v>
      </c>
      <c r="R15" s="149"/>
      <c r="S15" s="149" t="s">
        <v>531</v>
      </c>
      <c r="T15" s="149"/>
      <c r="U15" s="151"/>
      <c r="V15" s="145" t="s">
        <v>35</v>
      </c>
      <c r="W15" s="149" t="s">
        <v>121</v>
      </c>
      <c r="X15" s="149" t="s">
        <v>122</v>
      </c>
      <c r="Y15" s="65">
        <v>0.3</v>
      </c>
      <c r="Z15" s="185"/>
      <c r="AA15" s="65"/>
      <c r="AB15" s="65">
        <v>0.22</v>
      </c>
      <c r="AC15" s="65" t="s">
        <v>37</v>
      </c>
      <c r="AD15" s="149" t="s">
        <v>247</v>
      </c>
      <c r="AE15" s="151" t="s">
        <v>577</v>
      </c>
      <c r="AF15" s="154" t="s">
        <v>531</v>
      </c>
      <c r="AG15" s="149"/>
      <c r="AH15" s="149" t="s">
        <v>578</v>
      </c>
      <c r="AI15" s="65"/>
      <c r="AJ15" s="65"/>
      <c r="AK15" s="65"/>
      <c r="AL15" s="65"/>
      <c r="AM15" s="65"/>
      <c r="AN15" s="65"/>
      <c r="AO15" s="65"/>
      <c r="AP15" s="65"/>
      <c r="AQ15" s="65"/>
      <c r="AR15" s="65" t="s">
        <v>42</v>
      </c>
      <c r="AS15" s="65"/>
      <c r="AT15" s="65"/>
      <c r="AU15" s="65"/>
      <c r="AV15" s="65" t="s">
        <v>42</v>
      </c>
      <c r="AW15" s="65"/>
      <c r="AX15" s="65"/>
      <c r="AY15" s="65"/>
      <c r="AZ15" s="65"/>
      <c r="BA15" s="65" t="s">
        <v>42</v>
      </c>
      <c r="BB15" s="65"/>
      <c r="BC15" s="65" t="s">
        <v>42</v>
      </c>
      <c r="BD15" s="65"/>
      <c r="BE15" s="65"/>
      <c r="BF15" s="65"/>
      <c r="BG15" s="65"/>
      <c r="BH15" s="155"/>
      <c r="BI15" s="216"/>
      <c r="BJ15" s="158">
        <v>1</v>
      </c>
      <c r="BK15" s="157">
        <f t="shared" si="0"/>
        <v>0.8267339371200001</v>
      </c>
      <c r="BL15" s="65"/>
      <c r="BM15" s="80" t="s">
        <v>37</v>
      </c>
      <c r="BN15" s="146" t="s">
        <v>123</v>
      </c>
      <c r="BO15" s="80">
        <v>4</v>
      </c>
      <c r="BP15" s="146" t="s">
        <v>647</v>
      </c>
      <c r="BQ15" s="65">
        <v>273</v>
      </c>
      <c r="BR15" s="65">
        <v>0.2</v>
      </c>
      <c r="BS15" s="147" t="s">
        <v>577</v>
      </c>
      <c r="BT15" s="158">
        <v>1</v>
      </c>
      <c r="BU15" s="157">
        <f t="shared" si="1"/>
        <v>1.2401009056800001</v>
      </c>
      <c r="BV15" s="80">
        <v>4</v>
      </c>
      <c r="BW15" s="149" t="s">
        <v>647</v>
      </c>
      <c r="BX15" s="65">
        <f>15+31+30+31+31+28+31+30+31+15</f>
        <v>273</v>
      </c>
      <c r="BY15" s="65">
        <v>0.3</v>
      </c>
      <c r="BZ15" s="155"/>
      <c r="CA15" s="160">
        <f t="shared" si="2"/>
        <v>81.899999999999991</v>
      </c>
      <c r="CB15" s="65">
        <v>61</v>
      </c>
      <c r="CC15" s="161">
        <f t="shared" si="3"/>
        <v>18.3</v>
      </c>
    </row>
    <row r="16" spans="1:81" s="10" customFormat="1" ht="36" x14ac:dyDescent="0.25">
      <c r="A16" s="145" t="s">
        <v>200</v>
      </c>
      <c r="B16" s="146" t="s">
        <v>201</v>
      </c>
      <c r="C16" s="146" t="s">
        <v>202</v>
      </c>
      <c r="D16" s="147" t="s">
        <v>203</v>
      </c>
      <c r="E16" s="148">
        <v>5</v>
      </c>
      <c r="F16" s="149" t="s">
        <v>204</v>
      </c>
      <c r="G16" s="150">
        <v>41.472700000000003</v>
      </c>
      <c r="H16" s="150">
        <v>-120.5591</v>
      </c>
      <c r="I16" s="151" t="s">
        <v>443</v>
      </c>
      <c r="J16" s="148" t="s">
        <v>531</v>
      </c>
      <c r="K16" s="222" t="s">
        <v>37</v>
      </c>
      <c r="L16" s="146" t="s">
        <v>34</v>
      </c>
      <c r="M16" s="146" t="s">
        <v>364</v>
      </c>
      <c r="N16" s="149"/>
      <c r="O16" s="80">
        <v>145.38</v>
      </c>
      <c r="P16" s="152" t="s">
        <v>205</v>
      </c>
      <c r="Q16" s="65">
        <v>0</v>
      </c>
      <c r="R16" s="149"/>
      <c r="S16" s="149" t="s">
        <v>531</v>
      </c>
      <c r="T16" s="149"/>
      <c r="U16" s="151"/>
      <c r="V16" s="145" t="s">
        <v>35</v>
      </c>
      <c r="W16" s="149" t="s">
        <v>121</v>
      </c>
      <c r="X16" s="149" t="s">
        <v>122</v>
      </c>
      <c r="Y16" s="65">
        <v>0.5</v>
      </c>
      <c r="Z16" s="185"/>
      <c r="AA16" s="65"/>
      <c r="AB16" s="65">
        <v>0.38900000000000001</v>
      </c>
      <c r="AC16" s="65"/>
      <c r="AD16" s="149"/>
      <c r="AE16" s="151" t="s">
        <v>572</v>
      </c>
      <c r="AF16" s="154" t="s">
        <v>531</v>
      </c>
      <c r="AG16" s="149"/>
      <c r="AH16" s="149" t="s">
        <v>128</v>
      </c>
      <c r="AI16" s="65" t="s">
        <v>42</v>
      </c>
      <c r="AJ16" s="65"/>
      <c r="AK16" s="65"/>
      <c r="AL16" s="65"/>
      <c r="AM16" s="65"/>
      <c r="AN16" s="65"/>
      <c r="AO16" s="65" t="s">
        <v>42</v>
      </c>
      <c r="AP16" s="65"/>
      <c r="AQ16" s="65"/>
      <c r="AR16" s="65"/>
      <c r="AS16" s="65"/>
      <c r="AT16" s="65"/>
      <c r="AU16" s="65"/>
      <c r="AV16" s="65" t="s">
        <v>42</v>
      </c>
      <c r="AW16" s="65"/>
      <c r="AX16" s="65"/>
      <c r="AY16" s="65"/>
      <c r="AZ16" s="65"/>
      <c r="BA16" s="65"/>
      <c r="BB16" s="65"/>
      <c r="BC16" s="65" t="s">
        <v>42</v>
      </c>
      <c r="BD16" s="65"/>
      <c r="BE16" s="65"/>
      <c r="BF16" s="65"/>
      <c r="BG16" s="65"/>
      <c r="BH16" s="155"/>
      <c r="BI16" s="216" t="s">
        <v>37</v>
      </c>
      <c r="BJ16" s="158">
        <v>10</v>
      </c>
      <c r="BK16" s="80">
        <f t="shared" si="0"/>
        <v>11.053402455999999</v>
      </c>
      <c r="BL16" s="65"/>
      <c r="BM16" s="80" t="s">
        <v>37</v>
      </c>
      <c r="BN16" s="146" t="s">
        <v>127</v>
      </c>
      <c r="BO16" s="80">
        <v>20</v>
      </c>
      <c r="BP16" s="149" t="s">
        <v>162</v>
      </c>
      <c r="BQ16" s="65">
        <f>BX16</f>
        <v>365</v>
      </c>
      <c r="BR16" s="157">
        <v>0.4</v>
      </c>
      <c r="BS16" s="147" t="s">
        <v>554</v>
      </c>
      <c r="BT16" s="158">
        <v>10</v>
      </c>
      <c r="BU16" s="80">
        <f t="shared" si="1"/>
        <v>13.816753070000001</v>
      </c>
      <c r="BV16" s="80">
        <f>BO16</f>
        <v>20</v>
      </c>
      <c r="BW16" s="149" t="str">
        <f>BP16</f>
        <v>95th% of pooled data (lognormal distribution) for "Mun WWTP - Sec. no filtration", rounded to 1 sig fig; n=698</v>
      </c>
      <c r="BX16" s="65">
        <v>365</v>
      </c>
      <c r="BY16" s="65">
        <v>0.5</v>
      </c>
      <c r="BZ16" s="155"/>
      <c r="CA16" s="160">
        <f t="shared" si="2"/>
        <v>182.5</v>
      </c>
      <c r="CB16" s="65">
        <v>61</v>
      </c>
      <c r="CC16" s="161">
        <f t="shared" si="3"/>
        <v>30.5</v>
      </c>
    </row>
    <row r="17" spans="1:81" s="10" customFormat="1" ht="36" x14ac:dyDescent="0.25">
      <c r="A17" s="145" t="s">
        <v>129</v>
      </c>
      <c r="B17" s="146" t="s">
        <v>130</v>
      </c>
      <c r="C17" s="146" t="s">
        <v>131</v>
      </c>
      <c r="D17" s="147" t="s">
        <v>132</v>
      </c>
      <c r="E17" s="148">
        <v>5</v>
      </c>
      <c r="F17" s="149" t="s">
        <v>133</v>
      </c>
      <c r="G17" s="150">
        <v>38.727778000000001</v>
      </c>
      <c r="H17" s="150">
        <v>-120.851111</v>
      </c>
      <c r="I17" s="151" t="s">
        <v>437</v>
      </c>
      <c r="J17" s="148" t="s">
        <v>531</v>
      </c>
      <c r="K17" s="222" t="s">
        <v>37</v>
      </c>
      <c r="L17" s="146" t="s">
        <v>397</v>
      </c>
      <c r="M17" s="146" t="s">
        <v>392</v>
      </c>
      <c r="N17" s="149"/>
      <c r="O17" s="80">
        <v>12.91</v>
      </c>
      <c r="P17" s="152" t="s">
        <v>62</v>
      </c>
      <c r="Q17" s="65">
        <v>0</v>
      </c>
      <c r="R17" s="149"/>
      <c r="S17" s="65" t="s">
        <v>37</v>
      </c>
      <c r="T17" s="65"/>
      <c r="U17" s="151" t="s">
        <v>134</v>
      </c>
      <c r="V17" s="145" t="s">
        <v>89</v>
      </c>
      <c r="W17" s="149" t="s">
        <v>121</v>
      </c>
      <c r="X17" s="149" t="s">
        <v>122</v>
      </c>
      <c r="Y17" s="65">
        <v>2.2999999999999998</v>
      </c>
      <c r="Z17" s="185" t="s">
        <v>37</v>
      </c>
      <c r="AA17" s="65"/>
      <c r="AB17" s="65">
        <v>1.5</v>
      </c>
      <c r="AC17" s="65"/>
      <c r="AD17" s="149"/>
      <c r="AE17" s="151"/>
      <c r="AF17" s="154" t="s">
        <v>531</v>
      </c>
      <c r="AG17" s="149"/>
      <c r="AH17" s="149" t="s">
        <v>124</v>
      </c>
      <c r="AI17" s="65" t="s">
        <v>42</v>
      </c>
      <c r="AJ17" s="65" t="s">
        <v>42</v>
      </c>
      <c r="AK17" s="65"/>
      <c r="AL17" s="65"/>
      <c r="AM17" s="65"/>
      <c r="AN17" s="65"/>
      <c r="AO17" s="65"/>
      <c r="AP17" s="65"/>
      <c r="AQ17" s="65"/>
      <c r="AR17" s="65"/>
      <c r="AS17" s="65"/>
      <c r="AT17" s="65"/>
      <c r="AU17" s="65"/>
      <c r="AV17" s="65" t="s">
        <v>42</v>
      </c>
      <c r="AW17" s="65"/>
      <c r="AX17" s="65"/>
      <c r="AY17" s="65"/>
      <c r="AZ17" s="65"/>
      <c r="BA17" s="65" t="s">
        <v>42</v>
      </c>
      <c r="BB17" s="65"/>
      <c r="BC17" s="65" t="s">
        <v>42</v>
      </c>
      <c r="BD17" s="65"/>
      <c r="BE17" s="65"/>
      <c r="BF17" s="65"/>
      <c r="BG17" s="65"/>
      <c r="BH17" s="155"/>
      <c r="BI17" s="216"/>
      <c r="BJ17" s="158">
        <v>1</v>
      </c>
      <c r="BK17" s="157">
        <f t="shared" si="0"/>
        <v>1.3816753070000001</v>
      </c>
      <c r="BL17" s="65" t="s">
        <v>37</v>
      </c>
      <c r="BM17" s="80"/>
      <c r="BN17" s="146" t="s">
        <v>476</v>
      </c>
      <c r="BO17" s="80">
        <v>1</v>
      </c>
      <c r="BP17" s="146" t="s">
        <v>633</v>
      </c>
      <c r="BQ17" s="65">
        <f>BX17</f>
        <v>365</v>
      </c>
      <c r="BR17" s="80">
        <v>1</v>
      </c>
      <c r="BS17" s="166" t="s">
        <v>568</v>
      </c>
      <c r="BT17" s="158">
        <v>20</v>
      </c>
      <c r="BU17" s="80">
        <f t="shared" si="1"/>
        <v>15.8892660305</v>
      </c>
      <c r="BV17" s="65">
        <v>5</v>
      </c>
      <c r="BW17" s="149" t="s">
        <v>643</v>
      </c>
      <c r="BX17" s="65">
        <v>365</v>
      </c>
      <c r="BY17" s="65">
        <v>2.2999999999999998</v>
      </c>
      <c r="BZ17" s="155"/>
      <c r="CA17" s="160">
        <f t="shared" si="2"/>
        <v>839.49999999999989</v>
      </c>
      <c r="CB17" s="65">
        <v>61</v>
      </c>
      <c r="CC17" s="161">
        <f t="shared" si="3"/>
        <v>140.29999999999998</v>
      </c>
    </row>
    <row r="18" spans="1:81" s="10" customFormat="1" ht="84" x14ac:dyDescent="0.25">
      <c r="A18" s="145" t="s">
        <v>146</v>
      </c>
      <c r="B18" s="146" t="s">
        <v>147</v>
      </c>
      <c r="C18" s="146" t="s">
        <v>148</v>
      </c>
      <c r="D18" s="147" t="s">
        <v>149</v>
      </c>
      <c r="E18" s="148">
        <v>5</v>
      </c>
      <c r="F18" s="149" t="s">
        <v>67</v>
      </c>
      <c r="G18" s="150">
        <v>39.951943999999997</v>
      </c>
      <c r="H18" s="150">
        <v>-120.932222</v>
      </c>
      <c r="I18" s="151" t="s">
        <v>424</v>
      </c>
      <c r="J18" s="148" t="s">
        <v>531</v>
      </c>
      <c r="K18" s="222" t="s">
        <v>37</v>
      </c>
      <c r="L18" s="146" t="s">
        <v>399</v>
      </c>
      <c r="M18" s="146" t="s">
        <v>367</v>
      </c>
      <c r="N18" s="149"/>
      <c r="O18" s="80">
        <v>59.84</v>
      </c>
      <c r="P18" s="152" t="s">
        <v>69</v>
      </c>
      <c r="Q18" s="65">
        <v>3</v>
      </c>
      <c r="R18" s="149" t="s">
        <v>71</v>
      </c>
      <c r="S18" s="65" t="s">
        <v>37</v>
      </c>
      <c r="T18" s="65"/>
      <c r="U18" s="151" t="s">
        <v>70</v>
      </c>
      <c r="V18" s="145" t="s">
        <v>89</v>
      </c>
      <c r="W18" s="149" t="s">
        <v>121</v>
      </c>
      <c r="X18" s="149" t="s">
        <v>122</v>
      </c>
      <c r="Y18" s="65">
        <v>1.6</v>
      </c>
      <c r="Z18" s="185" t="s">
        <v>37</v>
      </c>
      <c r="AA18" s="65"/>
      <c r="AB18" s="65" t="s">
        <v>51</v>
      </c>
      <c r="AC18" s="65" t="s">
        <v>37</v>
      </c>
      <c r="AD18" s="149" t="s">
        <v>150</v>
      </c>
      <c r="AE18" s="151" t="s">
        <v>630</v>
      </c>
      <c r="AF18" s="154" t="s">
        <v>531</v>
      </c>
      <c r="AG18" s="149"/>
      <c r="AH18" s="149" t="s">
        <v>128</v>
      </c>
      <c r="AI18" s="65"/>
      <c r="AJ18" s="65"/>
      <c r="AK18" s="65"/>
      <c r="AL18" s="65" t="s">
        <v>42</v>
      </c>
      <c r="AM18" s="65"/>
      <c r="AN18" s="65"/>
      <c r="AO18" s="65"/>
      <c r="AP18" s="65"/>
      <c r="AQ18" s="65" t="s">
        <v>42</v>
      </c>
      <c r="AR18" s="65"/>
      <c r="AS18" s="65"/>
      <c r="AT18" s="65"/>
      <c r="AU18" s="65"/>
      <c r="AV18" s="65"/>
      <c r="AW18" s="65"/>
      <c r="AX18" s="65"/>
      <c r="AY18" s="65"/>
      <c r="AZ18" s="65"/>
      <c r="BA18" s="65"/>
      <c r="BB18" s="65"/>
      <c r="BC18" s="65" t="s">
        <v>42</v>
      </c>
      <c r="BD18" s="65"/>
      <c r="BE18" s="65"/>
      <c r="BF18" s="65"/>
      <c r="BG18" s="65"/>
      <c r="BH18" s="155"/>
      <c r="BI18" s="216" t="s">
        <v>37</v>
      </c>
      <c r="BJ18" s="158">
        <v>10</v>
      </c>
      <c r="BK18" s="157">
        <f t="shared" si="0"/>
        <v>10.387169979199999</v>
      </c>
      <c r="BL18" s="65" t="s">
        <v>37</v>
      </c>
      <c r="BM18" s="80"/>
      <c r="BN18" s="146" t="s">
        <v>476</v>
      </c>
      <c r="BO18" s="80">
        <v>20</v>
      </c>
      <c r="BP18" s="146" t="s">
        <v>634</v>
      </c>
      <c r="BQ18" s="65">
        <v>196</v>
      </c>
      <c r="BR18" s="157">
        <v>0.7</v>
      </c>
      <c r="BS18" s="151" t="s">
        <v>151</v>
      </c>
      <c r="BT18" s="158">
        <v>20</v>
      </c>
      <c r="BU18" s="80">
        <f t="shared" si="1"/>
        <v>23.742102809600002</v>
      </c>
      <c r="BV18" s="65">
        <v>20</v>
      </c>
      <c r="BW18" s="149" t="s">
        <v>162</v>
      </c>
      <c r="BX18" s="65">
        <f>30+31+31+28+31+30+15</f>
        <v>196</v>
      </c>
      <c r="BY18" s="65">
        <v>1.6</v>
      </c>
      <c r="BZ18" s="155"/>
      <c r="CA18" s="160">
        <f t="shared" si="2"/>
        <v>313.60000000000002</v>
      </c>
      <c r="CB18" s="65">
        <v>30</v>
      </c>
      <c r="CC18" s="161">
        <f t="shared" si="3"/>
        <v>48</v>
      </c>
    </row>
    <row r="19" spans="1:81" s="10" customFormat="1" ht="36" x14ac:dyDescent="0.25">
      <c r="A19" s="145" t="s">
        <v>231</v>
      </c>
      <c r="B19" s="146" t="s">
        <v>232</v>
      </c>
      <c r="C19" s="146" t="s">
        <v>233</v>
      </c>
      <c r="D19" s="147" t="s">
        <v>234</v>
      </c>
      <c r="E19" s="148">
        <v>5</v>
      </c>
      <c r="F19" s="149" t="s">
        <v>181</v>
      </c>
      <c r="G19" s="150">
        <v>38.210833000000001</v>
      </c>
      <c r="H19" s="150">
        <v>-120.705556</v>
      </c>
      <c r="I19" s="151" t="s">
        <v>425</v>
      </c>
      <c r="J19" s="148" t="s">
        <v>531</v>
      </c>
      <c r="K19" s="222" t="s">
        <v>37</v>
      </c>
      <c r="L19" s="146" t="s">
        <v>390</v>
      </c>
      <c r="M19" s="149"/>
      <c r="N19" s="149"/>
      <c r="O19" s="80">
        <v>1.77</v>
      </c>
      <c r="P19" s="152" t="s">
        <v>43</v>
      </c>
      <c r="Q19" s="65">
        <v>0</v>
      </c>
      <c r="R19" s="149"/>
      <c r="S19" s="149" t="s">
        <v>531</v>
      </c>
      <c r="T19" s="149"/>
      <c r="U19" s="151"/>
      <c r="V19" s="145" t="s">
        <v>35</v>
      </c>
      <c r="W19" s="149" t="s">
        <v>121</v>
      </c>
      <c r="X19" s="149" t="s">
        <v>122</v>
      </c>
      <c r="Y19" s="65">
        <v>0.4</v>
      </c>
      <c r="Z19" s="185"/>
      <c r="AA19" s="65">
        <v>1.5</v>
      </c>
      <c r="AB19" s="65"/>
      <c r="AC19" s="65" t="s">
        <v>37</v>
      </c>
      <c r="AD19" s="149" t="s">
        <v>235</v>
      </c>
      <c r="AE19" s="151" t="s">
        <v>570</v>
      </c>
      <c r="AF19" s="154" t="s">
        <v>531</v>
      </c>
      <c r="AG19" s="149"/>
      <c r="AH19" s="149" t="s">
        <v>128</v>
      </c>
      <c r="AI19" s="65" t="s">
        <v>42</v>
      </c>
      <c r="AJ19" s="65"/>
      <c r="AK19" s="65"/>
      <c r="AL19" s="65"/>
      <c r="AM19" s="65"/>
      <c r="AN19" s="65"/>
      <c r="AO19" s="65" t="s">
        <v>42</v>
      </c>
      <c r="AP19" s="65"/>
      <c r="AQ19" s="65"/>
      <c r="AR19" s="65"/>
      <c r="AS19" s="65"/>
      <c r="AT19" s="65"/>
      <c r="AU19" s="65"/>
      <c r="AV19" s="65" t="s">
        <v>42</v>
      </c>
      <c r="AW19" s="65"/>
      <c r="AX19" s="65"/>
      <c r="AY19" s="65"/>
      <c r="AZ19" s="65"/>
      <c r="BA19" s="65"/>
      <c r="BB19" s="65"/>
      <c r="BC19" s="65" t="s">
        <v>42</v>
      </c>
      <c r="BD19" s="65"/>
      <c r="BE19" s="65"/>
      <c r="BF19" s="65"/>
      <c r="BG19" s="65"/>
      <c r="BH19" s="155"/>
      <c r="BI19" s="216" t="s">
        <v>37</v>
      </c>
      <c r="BJ19" s="158">
        <v>5</v>
      </c>
      <c r="BK19" s="157">
        <f t="shared" si="0"/>
        <v>4.6590848434399996</v>
      </c>
      <c r="BL19" s="65"/>
      <c r="BM19" s="80" t="s">
        <v>37</v>
      </c>
      <c r="BN19" s="146" t="s">
        <v>127</v>
      </c>
      <c r="BO19" s="80">
        <v>20</v>
      </c>
      <c r="BP19" s="149" t="s">
        <v>162</v>
      </c>
      <c r="BQ19" s="65">
        <v>181</v>
      </c>
      <c r="BR19" s="162">
        <v>0.34</v>
      </c>
      <c r="BS19" s="147" t="s">
        <v>554</v>
      </c>
      <c r="BT19" s="158">
        <v>5</v>
      </c>
      <c r="BU19" s="162">
        <f t="shared" si="1"/>
        <v>5.4812762864</v>
      </c>
      <c r="BV19" s="80">
        <f>BO19</f>
        <v>20</v>
      </c>
      <c r="BW19" s="149" t="str">
        <f>BP19</f>
        <v>95th% of pooled data (lognormal distribution) for "Mun WWTP - Sec. no filtration", rounded to 1 sig fig; n=698</v>
      </c>
      <c r="BX19" s="65">
        <f>30+31+31+28+31+30</f>
        <v>181</v>
      </c>
      <c r="BY19" s="65">
        <v>0.4</v>
      </c>
      <c r="BZ19" s="155"/>
      <c r="CA19" s="160">
        <f t="shared" si="2"/>
        <v>72.400000000000006</v>
      </c>
      <c r="CB19" s="65">
        <v>30</v>
      </c>
      <c r="CC19" s="161">
        <f t="shared" si="3"/>
        <v>12</v>
      </c>
    </row>
    <row r="20" spans="1:81" s="10" customFormat="1" ht="24" x14ac:dyDescent="0.25">
      <c r="A20" s="145" t="s">
        <v>206</v>
      </c>
      <c r="B20" s="146" t="s">
        <v>207</v>
      </c>
      <c r="C20" s="146" t="s">
        <v>208</v>
      </c>
      <c r="D20" s="147" t="s">
        <v>209</v>
      </c>
      <c r="E20" s="148">
        <v>5</v>
      </c>
      <c r="F20" s="149" t="s">
        <v>210</v>
      </c>
      <c r="G20" s="150">
        <v>39.075000000000003</v>
      </c>
      <c r="H20" s="150">
        <v>-120.941667</v>
      </c>
      <c r="I20" s="151" t="s">
        <v>433</v>
      </c>
      <c r="J20" s="148" t="s">
        <v>531</v>
      </c>
      <c r="K20" s="222" t="s">
        <v>37</v>
      </c>
      <c r="L20" s="146" t="s">
        <v>397</v>
      </c>
      <c r="M20" s="146" t="s">
        <v>392</v>
      </c>
      <c r="N20" s="149"/>
      <c r="O20" s="80">
        <v>22.83</v>
      </c>
      <c r="P20" s="152" t="s">
        <v>82</v>
      </c>
      <c r="Q20" s="65">
        <v>1</v>
      </c>
      <c r="R20" s="149" t="s">
        <v>213</v>
      </c>
      <c r="S20" s="65" t="s">
        <v>37</v>
      </c>
      <c r="T20" s="65"/>
      <c r="U20" s="151" t="s">
        <v>212</v>
      </c>
      <c r="V20" s="145" t="s">
        <v>35</v>
      </c>
      <c r="W20" s="149" t="s">
        <v>121</v>
      </c>
      <c r="X20" s="149" t="s">
        <v>122</v>
      </c>
      <c r="Y20" s="65">
        <v>0.5</v>
      </c>
      <c r="Z20" s="185"/>
      <c r="AA20" s="65">
        <v>0.27500000000000002</v>
      </c>
      <c r="AB20" s="65">
        <v>0.27500000000000002</v>
      </c>
      <c r="AC20" s="65"/>
      <c r="AD20" s="149"/>
      <c r="AE20" s="151"/>
      <c r="AF20" s="154" t="s">
        <v>531</v>
      </c>
      <c r="AG20" s="149"/>
      <c r="AH20" s="149" t="s">
        <v>124</v>
      </c>
      <c r="AI20" s="65"/>
      <c r="AJ20" s="65" t="s">
        <v>42</v>
      </c>
      <c r="AK20" s="65"/>
      <c r="AL20" s="65"/>
      <c r="AM20" s="65"/>
      <c r="AN20" s="65"/>
      <c r="AO20" s="65"/>
      <c r="AP20" s="65"/>
      <c r="AQ20" s="65" t="s">
        <v>42</v>
      </c>
      <c r="AR20" s="65"/>
      <c r="AS20" s="65" t="s">
        <v>42</v>
      </c>
      <c r="AT20" s="65"/>
      <c r="AU20" s="65"/>
      <c r="AV20" s="65" t="s">
        <v>42</v>
      </c>
      <c r="AW20" s="65" t="s">
        <v>42</v>
      </c>
      <c r="AX20" s="65"/>
      <c r="AY20" s="65"/>
      <c r="AZ20" s="65"/>
      <c r="BA20" s="65" t="s">
        <v>42</v>
      </c>
      <c r="BB20" s="65"/>
      <c r="BC20" s="65"/>
      <c r="BD20" s="65" t="s">
        <v>42</v>
      </c>
      <c r="BE20" s="65"/>
      <c r="BF20" s="65"/>
      <c r="BG20" s="65"/>
      <c r="BH20" s="155"/>
      <c r="BI20" s="216" t="s">
        <v>37</v>
      </c>
      <c r="BJ20" s="158">
        <v>2</v>
      </c>
      <c r="BK20" s="157">
        <f t="shared" si="0"/>
        <v>1.6580103684</v>
      </c>
      <c r="BL20" s="65" t="s">
        <v>37</v>
      </c>
      <c r="BM20" s="80"/>
      <c r="BN20" s="146" t="s">
        <v>476</v>
      </c>
      <c r="BO20" s="80">
        <v>4</v>
      </c>
      <c r="BP20" s="146" t="s">
        <v>635</v>
      </c>
      <c r="BQ20" s="65">
        <f t="shared" ref="BQ20:BQ26" si="4">BX20</f>
        <v>365</v>
      </c>
      <c r="BR20" s="157">
        <v>0.3</v>
      </c>
      <c r="BS20" s="147" t="s">
        <v>567</v>
      </c>
      <c r="BT20" s="158">
        <v>4</v>
      </c>
      <c r="BU20" s="80">
        <f t="shared" si="1"/>
        <v>4.1450259210000002</v>
      </c>
      <c r="BV20" s="65">
        <v>6</v>
      </c>
      <c r="BW20" s="149" t="s">
        <v>211</v>
      </c>
      <c r="BX20" s="65">
        <v>365</v>
      </c>
      <c r="BY20" s="157">
        <v>0.5</v>
      </c>
      <c r="BZ20" s="155"/>
      <c r="CA20" s="160">
        <f t="shared" si="2"/>
        <v>182.5</v>
      </c>
      <c r="CB20" s="65">
        <v>61</v>
      </c>
      <c r="CC20" s="161">
        <f t="shared" si="3"/>
        <v>30.5</v>
      </c>
    </row>
    <row r="21" spans="1:81" s="10" customFormat="1" ht="36" x14ac:dyDescent="0.25">
      <c r="A21" s="145" t="s">
        <v>305</v>
      </c>
      <c r="B21" s="146" t="s">
        <v>306</v>
      </c>
      <c r="C21" s="146" t="s">
        <v>97</v>
      </c>
      <c r="D21" s="147" t="s">
        <v>307</v>
      </c>
      <c r="E21" s="148">
        <v>5</v>
      </c>
      <c r="F21" s="149" t="s">
        <v>99</v>
      </c>
      <c r="G21" s="150">
        <v>37.200000000000003</v>
      </c>
      <c r="H21" s="150">
        <v>-119.245833</v>
      </c>
      <c r="I21" s="151" t="s">
        <v>432</v>
      </c>
      <c r="J21" s="148" t="s">
        <v>531</v>
      </c>
      <c r="K21" s="222" t="s">
        <v>37</v>
      </c>
      <c r="L21" s="146" t="s">
        <v>394</v>
      </c>
      <c r="M21" s="149"/>
      <c r="N21" s="149"/>
      <c r="O21" s="80">
        <v>35.94</v>
      </c>
      <c r="P21" s="152" t="s">
        <v>82</v>
      </c>
      <c r="Q21" s="65">
        <v>4</v>
      </c>
      <c r="R21" s="149" t="s">
        <v>309</v>
      </c>
      <c r="S21" s="149" t="s">
        <v>531</v>
      </c>
      <c r="T21" s="149"/>
      <c r="U21" s="151"/>
      <c r="V21" s="145" t="s">
        <v>35</v>
      </c>
      <c r="W21" s="149" t="s">
        <v>121</v>
      </c>
      <c r="X21" s="149" t="s">
        <v>308</v>
      </c>
      <c r="Y21" s="65">
        <v>0.06</v>
      </c>
      <c r="Z21" s="185"/>
      <c r="AA21" s="65">
        <v>2.3E-2</v>
      </c>
      <c r="AB21" s="65"/>
      <c r="AC21" s="65"/>
      <c r="AD21" s="149"/>
      <c r="AE21" s="151" t="s">
        <v>564</v>
      </c>
      <c r="AF21" s="154" t="s">
        <v>531</v>
      </c>
      <c r="AG21" s="149"/>
      <c r="AH21" s="149" t="s">
        <v>124</v>
      </c>
      <c r="AI21" s="65" t="s">
        <v>42</v>
      </c>
      <c r="AJ21" s="65" t="s">
        <v>42</v>
      </c>
      <c r="AK21" s="65"/>
      <c r="AL21" s="65"/>
      <c r="AM21" s="65"/>
      <c r="AN21" s="65"/>
      <c r="AO21" s="65"/>
      <c r="AP21" s="65"/>
      <c r="AQ21" s="65"/>
      <c r="AR21" s="65"/>
      <c r="AS21" s="65"/>
      <c r="AT21" s="65"/>
      <c r="AU21" s="65"/>
      <c r="AV21" s="65"/>
      <c r="AW21" s="65"/>
      <c r="AX21" s="65"/>
      <c r="AY21" s="65" t="s">
        <v>42</v>
      </c>
      <c r="AZ21" s="65" t="s">
        <v>42</v>
      </c>
      <c r="BA21" s="65"/>
      <c r="BB21" s="65"/>
      <c r="BC21" s="65"/>
      <c r="BD21" s="65" t="s">
        <v>42</v>
      </c>
      <c r="BE21" s="65"/>
      <c r="BF21" s="65"/>
      <c r="BG21" s="65"/>
      <c r="BH21" s="155"/>
      <c r="BI21" s="216"/>
      <c r="BJ21" s="164">
        <v>0.06</v>
      </c>
      <c r="BK21" s="162">
        <f t="shared" si="0"/>
        <v>5.5267012280000007E-2</v>
      </c>
      <c r="BL21" s="65"/>
      <c r="BM21" s="80" t="s">
        <v>37</v>
      </c>
      <c r="BN21" s="146" t="s">
        <v>123</v>
      </c>
      <c r="BO21" s="80">
        <v>4</v>
      </c>
      <c r="BP21" s="149" t="s">
        <v>647</v>
      </c>
      <c r="BQ21" s="65">
        <f t="shared" si="4"/>
        <v>365</v>
      </c>
      <c r="BR21" s="65">
        <v>0.01</v>
      </c>
      <c r="BS21" s="147" t="s">
        <v>554</v>
      </c>
      <c r="BT21" s="156">
        <v>0.3</v>
      </c>
      <c r="BU21" s="162">
        <f t="shared" si="1"/>
        <v>0.33160207368000005</v>
      </c>
      <c r="BV21" s="80">
        <v>4</v>
      </c>
      <c r="BW21" s="149" t="s">
        <v>647</v>
      </c>
      <c r="BX21" s="65">
        <v>365</v>
      </c>
      <c r="BY21" s="65">
        <v>0.06</v>
      </c>
      <c r="BZ21" s="155"/>
      <c r="CA21" s="160">
        <f t="shared" si="2"/>
        <v>21.9</v>
      </c>
      <c r="CB21" s="65">
        <v>61</v>
      </c>
      <c r="CC21" s="161">
        <f t="shared" si="3"/>
        <v>3.6599999999999997</v>
      </c>
    </row>
    <row r="22" spans="1:81" s="10" customFormat="1" ht="36" x14ac:dyDescent="0.25">
      <c r="A22" s="145" t="s">
        <v>116</v>
      </c>
      <c r="B22" s="146" t="s">
        <v>117</v>
      </c>
      <c r="C22" s="146" t="s">
        <v>118</v>
      </c>
      <c r="D22" s="147" t="s">
        <v>119</v>
      </c>
      <c r="E22" s="148">
        <v>5</v>
      </c>
      <c r="F22" s="149" t="s">
        <v>120</v>
      </c>
      <c r="G22" s="150">
        <v>39.205278</v>
      </c>
      <c r="H22" s="150">
        <v>-121.06916699999999</v>
      </c>
      <c r="I22" s="151" t="s">
        <v>415</v>
      </c>
      <c r="J22" s="148" t="s">
        <v>531</v>
      </c>
      <c r="K22" s="222" t="s">
        <v>37</v>
      </c>
      <c r="L22" s="146" t="s">
        <v>361</v>
      </c>
      <c r="M22" s="149"/>
      <c r="N22" s="149"/>
      <c r="O22" s="80">
        <v>24.77</v>
      </c>
      <c r="P22" s="152" t="s">
        <v>82</v>
      </c>
      <c r="Q22" s="65">
        <v>0</v>
      </c>
      <c r="R22" s="149"/>
      <c r="S22" s="65" t="s">
        <v>37</v>
      </c>
      <c r="T22" s="65"/>
      <c r="U22" s="151" t="s">
        <v>125</v>
      </c>
      <c r="V22" s="145" t="s">
        <v>89</v>
      </c>
      <c r="W22" s="149" t="s">
        <v>121</v>
      </c>
      <c r="X22" s="149" t="s">
        <v>122</v>
      </c>
      <c r="Y22" s="65">
        <v>2.78</v>
      </c>
      <c r="Z22" s="185" t="s">
        <v>37</v>
      </c>
      <c r="AA22" s="65"/>
      <c r="AB22" s="65"/>
      <c r="AC22" s="65"/>
      <c r="AD22" s="149"/>
      <c r="AE22" s="151" t="s">
        <v>556</v>
      </c>
      <c r="AF22" s="154" t="s">
        <v>531</v>
      </c>
      <c r="AG22" s="149"/>
      <c r="AH22" s="149" t="s">
        <v>124</v>
      </c>
      <c r="AI22" s="65" t="s">
        <v>42</v>
      </c>
      <c r="AJ22" s="65" t="s">
        <v>42</v>
      </c>
      <c r="AK22" s="65"/>
      <c r="AL22" s="65"/>
      <c r="AM22" s="65"/>
      <c r="AN22" s="65"/>
      <c r="AO22" s="65"/>
      <c r="AP22" s="65"/>
      <c r="AQ22" s="65"/>
      <c r="AR22" s="65"/>
      <c r="AS22" s="65"/>
      <c r="AT22" s="65"/>
      <c r="AU22" s="65"/>
      <c r="AV22" s="65" t="s">
        <v>42</v>
      </c>
      <c r="AW22" s="65" t="s">
        <v>42</v>
      </c>
      <c r="AX22" s="65"/>
      <c r="AY22" s="65"/>
      <c r="AZ22" s="65"/>
      <c r="BA22" s="65" t="s">
        <v>42</v>
      </c>
      <c r="BB22" s="65"/>
      <c r="BC22" s="65" t="s">
        <v>42</v>
      </c>
      <c r="BD22" s="65"/>
      <c r="BE22" s="65"/>
      <c r="BF22" s="65"/>
      <c r="BG22" s="65"/>
      <c r="BH22" s="155"/>
      <c r="BI22" s="216"/>
      <c r="BJ22" s="158">
        <v>8</v>
      </c>
      <c r="BK22" s="157">
        <f t="shared" si="0"/>
        <v>7.6821147069200002</v>
      </c>
      <c r="BL22" s="65" t="s">
        <v>37</v>
      </c>
      <c r="BM22" s="162"/>
      <c r="BN22" s="146" t="s">
        <v>476</v>
      </c>
      <c r="BO22" s="80">
        <v>2</v>
      </c>
      <c r="BP22" s="146" t="s">
        <v>636</v>
      </c>
      <c r="BQ22" s="65">
        <f t="shared" si="4"/>
        <v>365</v>
      </c>
      <c r="BR22" s="65">
        <v>2.78</v>
      </c>
      <c r="BS22" s="151" t="s">
        <v>556</v>
      </c>
      <c r="BT22" s="158">
        <v>20</v>
      </c>
      <c r="BU22" s="80">
        <f t="shared" si="1"/>
        <v>19.205286767300002</v>
      </c>
      <c r="BV22" s="65">
        <v>5</v>
      </c>
      <c r="BW22" s="149" t="s">
        <v>643</v>
      </c>
      <c r="BX22" s="65">
        <v>365</v>
      </c>
      <c r="BY22" s="65">
        <v>2.78</v>
      </c>
      <c r="BZ22" s="155"/>
      <c r="CA22" s="160">
        <f t="shared" si="2"/>
        <v>1014.6999999999999</v>
      </c>
      <c r="CB22" s="65">
        <v>61</v>
      </c>
      <c r="CC22" s="161">
        <f t="shared" si="3"/>
        <v>169.57999999999998</v>
      </c>
    </row>
    <row r="23" spans="1:81" s="10" customFormat="1" ht="84" x14ac:dyDescent="0.25">
      <c r="A23" s="145" t="s">
        <v>171</v>
      </c>
      <c r="B23" s="146" t="s">
        <v>172</v>
      </c>
      <c r="C23" s="146" t="s">
        <v>173</v>
      </c>
      <c r="D23" s="147" t="s">
        <v>174</v>
      </c>
      <c r="E23" s="148">
        <v>5</v>
      </c>
      <c r="F23" s="149" t="s">
        <v>120</v>
      </c>
      <c r="G23" s="150">
        <v>39.259749999999997</v>
      </c>
      <c r="H23" s="150">
        <v>-121.03075</v>
      </c>
      <c r="I23" s="151" t="s">
        <v>417</v>
      </c>
      <c r="J23" s="148" t="s">
        <v>531</v>
      </c>
      <c r="K23" s="222" t="s">
        <v>37</v>
      </c>
      <c r="L23" s="146" t="s">
        <v>398</v>
      </c>
      <c r="M23" s="149"/>
      <c r="N23" s="149"/>
      <c r="O23" s="80">
        <v>11.24</v>
      </c>
      <c r="P23" s="152" t="s">
        <v>62</v>
      </c>
      <c r="Q23" s="65">
        <v>0</v>
      </c>
      <c r="R23" s="149"/>
      <c r="S23" s="65" t="s">
        <v>37</v>
      </c>
      <c r="T23" s="65" t="s">
        <v>37</v>
      </c>
      <c r="U23" s="151" t="s">
        <v>176</v>
      </c>
      <c r="V23" s="145" t="s">
        <v>35</v>
      </c>
      <c r="W23" s="149" t="s">
        <v>121</v>
      </c>
      <c r="X23" s="149" t="s">
        <v>122</v>
      </c>
      <c r="Y23" s="65">
        <v>0.69</v>
      </c>
      <c r="Z23" s="185"/>
      <c r="AA23" s="65"/>
      <c r="AB23" s="152" t="s">
        <v>175</v>
      </c>
      <c r="AC23" s="65"/>
      <c r="AD23" s="149"/>
      <c r="AE23" s="151" t="s">
        <v>592</v>
      </c>
      <c r="AF23" s="154" t="s">
        <v>531</v>
      </c>
      <c r="AG23" s="149"/>
      <c r="AH23" s="149" t="s">
        <v>124</v>
      </c>
      <c r="AI23" s="65"/>
      <c r="AJ23" s="65" t="s">
        <v>42</v>
      </c>
      <c r="AK23" s="65"/>
      <c r="AL23" s="65"/>
      <c r="AM23" s="65"/>
      <c r="AN23" s="65"/>
      <c r="AO23" s="65"/>
      <c r="AP23" s="65"/>
      <c r="AQ23" s="65"/>
      <c r="AR23" s="65"/>
      <c r="AS23" s="65"/>
      <c r="AT23" s="65"/>
      <c r="AU23" s="65"/>
      <c r="AV23" s="65" t="s">
        <v>42</v>
      </c>
      <c r="AW23" s="65" t="s">
        <v>42</v>
      </c>
      <c r="AX23" s="65"/>
      <c r="AY23" s="65"/>
      <c r="AZ23" s="65"/>
      <c r="BA23" s="65" t="s">
        <v>42</v>
      </c>
      <c r="BB23" s="65"/>
      <c r="BC23" s="65" t="s">
        <v>42</v>
      </c>
      <c r="BD23" s="65"/>
      <c r="BE23" s="65"/>
      <c r="BF23" s="65"/>
      <c r="BG23" s="65"/>
      <c r="BH23" s="155"/>
      <c r="BI23" s="216"/>
      <c r="BJ23" s="158">
        <v>1</v>
      </c>
      <c r="BK23" s="157">
        <f t="shared" si="0"/>
        <v>1.1053402455999999</v>
      </c>
      <c r="BL23" s="65" t="s">
        <v>37</v>
      </c>
      <c r="BM23" s="157"/>
      <c r="BN23" s="146" t="s">
        <v>476</v>
      </c>
      <c r="BO23" s="80">
        <v>2</v>
      </c>
      <c r="BP23" s="146" t="s">
        <v>290</v>
      </c>
      <c r="BQ23" s="65">
        <f t="shared" si="4"/>
        <v>365</v>
      </c>
      <c r="BR23" s="157">
        <v>0.4</v>
      </c>
      <c r="BS23" s="212" t="s">
        <v>592</v>
      </c>
      <c r="BT23" s="158">
        <v>4</v>
      </c>
      <c r="BU23" s="80">
        <f t="shared" si="1"/>
        <v>3.8134238473199997</v>
      </c>
      <c r="BV23" s="65">
        <v>4</v>
      </c>
      <c r="BW23" s="149" t="s">
        <v>647</v>
      </c>
      <c r="BX23" s="65">
        <v>365</v>
      </c>
      <c r="BY23" s="65">
        <v>0.69</v>
      </c>
      <c r="BZ23" s="155"/>
      <c r="CA23" s="160">
        <f t="shared" si="2"/>
        <v>251.85</v>
      </c>
      <c r="CB23" s="65">
        <v>61</v>
      </c>
      <c r="CC23" s="161">
        <f t="shared" si="3"/>
        <v>42.089999999999996</v>
      </c>
    </row>
    <row r="24" spans="1:81" s="10" customFormat="1" ht="36" x14ac:dyDescent="0.25">
      <c r="A24" s="145" t="s">
        <v>63</v>
      </c>
      <c r="B24" s="146" t="s">
        <v>64</v>
      </c>
      <c r="C24" s="146" t="s">
        <v>58</v>
      </c>
      <c r="D24" s="147" t="s">
        <v>65</v>
      </c>
      <c r="E24" s="148">
        <v>5</v>
      </c>
      <c r="F24" s="149" t="s">
        <v>67</v>
      </c>
      <c r="G24" s="150">
        <v>39.945247000000002</v>
      </c>
      <c r="H24" s="150">
        <v>-120.912097</v>
      </c>
      <c r="I24" s="151" t="s">
        <v>426</v>
      </c>
      <c r="J24" s="148" t="s">
        <v>531</v>
      </c>
      <c r="K24" s="222" t="s">
        <v>37</v>
      </c>
      <c r="L24" s="146" t="s">
        <v>399</v>
      </c>
      <c r="M24" s="146" t="s">
        <v>367</v>
      </c>
      <c r="N24" s="149"/>
      <c r="O24" s="80">
        <v>60.34</v>
      </c>
      <c r="P24" s="152" t="s">
        <v>69</v>
      </c>
      <c r="Q24" s="65">
        <v>3</v>
      </c>
      <c r="R24" s="149" t="s">
        <v>71</v>
      </c>
      <c r="S24" s="65" t="s">
        <v>37</v>
      </c>
      <c r="T24" s="65"/>
      <c r="U24" s="151" t="s">
        <v>70</v>
      </c>
      <c r="V24" s="145" t="s">
        <v>35</v>
      </c>
      <c r="W24" s="149" t="s">
        <v>60</v>
      </c>
      <c r="X24" s="149" t="s">
        <v>68</v>
      </c>
      <c r="Y24" s="65" t="s">
        <v>51</v>
      </c>
      <c r="Z24" s="185"/>
      <c r="AA24" s="65"/>
      <c r="AB24" s="65"/>
      <c r="AC24" s="65"/>
      <c r="AD24" s="149"/>
      <c r="AE24" s="151" t="s">
        <v>584</v>
      </c>
      <c r="AF24" s="154" t="s">
        <v>380</v>
      </c>
      <c r="AG24" s="149"/>
      <c r="AH24" s="149" t="s">
        <v>531</v>
      </c>
      <c r="AI24" s="65"/>
      <c r="AJ24" s="65"/>
      <c r="AK24" s="65"/>
      <c r="AL24" s="65"/>
      <c r="AM24" s="65"/>
      <c r="AN24" s="65"/>
      <c r="AO24" s="65"/>
      <c r="AP24" s="65"/>
      <c r="AQ24" s="65"/>
      <c r="AR24" s="65"/>
      <c r="AS24" s="65"/>
      <c r="AT24" s="65"/>
      <c r="AU24" s="65"/>
      <c r="AV24" s="65"/>
      <c r="AW24" s="65"/>
      <c r="AX24" s="65"/>
      <c r="AY24" s="65"/>
      <c r="AZ24" s="65"/>
      <c r="BA24" s="65"/>
      <c r="BB24" s="65"/>
      <c r="BC24" s="65"/>
      <c r="BD24" s="65"/>
      <c r="BE24" s="65"/>
      <c r="BF24" s="65"/>
      <c r="BG24" s="65"/>
      <c r="BH24" s="155"/>
      <c r="BI24" s="216"/>
      <c r="BJ24" s="158">
        <v>1</v>
      </c>
      <c r="BK24" s="157">
        <f t="shared" si="0"/>
        <v>1.3816753069999999</v>
      </c>
      <c r="BL24" s="65" t="s">
        <v>37</v>
      </c>
      <c r="BM24" s="65"/>
      <c r="BN24" s="146" t="s">
        <v>476</v>
      </c>
      <c r="BO24" s="65">
        <v>10</v>
      </c>
      <c r="BP24" s="146" t="s">
        <v>642</v>
      </c>
      <c r="BQ24" s="65">
        <f t="shared" si="4"/>
        <v>365</v>
      </c>
      <c r="BR24" s="65">
        <v>0.1</v>
      </c>
      <c r="BS24" s="151" t="s">
        <v>584</v>
      </c>
      <c r="BT24" s="158">
        <v>4</v>
      </c>
      <c r="BU24" s="80">
        <f t="shared" si="1"/>
        <v>4.1450259209999993</v>
      </c>
      <c r="BV24" s="65">
        <v>30</v>
      </c>
      <c r="BW24" s="149" t="s">
        <v>54</v>
      </c>
      <c r="BX24" s="65">
        <v>365</v>
      </c>
      <c r="BY24" s="65">
        <v>0.1</v>
      </c>
      <c r="BZ24" s="155" t="s">
        <v>37</v>
      </c>
      <c r="CA24" s="160">
        <f t="shared" si="2"/>
        <v>36.5</v>
      </c>
      <c r="CB24" s="65">
        <v>61</v>
      </c>
      <c r="CC24" s="161">
        <f t="shared" si="3"/>
        <v>6.1000000000000005</v>
      </c>
    </row>
    <row r="25" spans="1:81" s="10" customFormat="1" ht="60" x14ac:dyDescent="0.25">
      <c r="A25" s="145" t="s">
        <v>95</v>
      </c>
      <c r="B25" s="146" t="s">
        <v>96</v>
      </c>
      <c r="C25" s="146" t="s">
        <v>97</v>
      </c>
      <c r="D25" s="147" t="s">
        <v>98</v>
      </c>
      <c r="E25" s="148">
        <v>5</v>
      </c>
      <c r="F25" s="149" t="s">
        <v>99</v>
      </c>
      <c r="G25" s="150">
        <v>37.138888999999999</v>
      </c>
      <c r="H25" s="150">
        <v>-119.25</v>
      </c>
      <c r="I25" s="151" t="s">
        <v>440</v>
      </c>
      <c r="J25" s="148" t="s">
        <v>531</v>
      </c>
      <c r="K25" s="222" t="s">
        <v>37</v>
      </c>
      <c r="L25" s="146" t="s">
        <v>394</v>
      </c>
      <c r="M25" s="149"/>
      <c r="N25" s="149"/>
      <c r="O25" s="80">
        <v>37.57</v>
      </c>
      <c r="P25" s="152" t="s">
        <v>82</v>
      </c>
      <c r="Q25" s="65">
        <v>3</v>
      </c>
      <c r="R25" s="149" t="s">
        <v>102</v>
      </c>
      <c r="S25" s="149" t="s">
        <v>531</v>
      </c>
      <c r="T25" s="149"/>
      <c r="U25" s="151"/>
      <c r="V25" s="145" t="s">
        <v>35</v>
      </c>
      <c r="W25" s="149" t="s">
        <v>90</v>
      </c>
      <c r="X25" s="149" t="s">
        <v>542</v>
      </c>
      <c r="Y25" s="65">
        <f>6+1.5+1.6</f>
        <v>9.1</v>
      </c>
      <c r="Z25" s="185" t="s">
        <v>37</v>
      </c>
      <c r="AA25" s="65" t="s">
        <v>100</v>
      </c>
      <c r="AB25" s="65">
        <f>0.35+0.9+1.6</f>
        <v>2.85</v>
      </c>
      <c r="AC25" s="65"/>
      <c r="AD25" s="149"/>
      <c r="AE25" s="151" t="s">
        <v>565</v>
      </c>
      <c r="AF25" s="154" t="s">
        <v>377</v>
      </c>
      <c r="AG25" s="149"/>
      <c r="AH25" s="149" t="s">
        <v>531</v>
      </c>
      <c r="AI25" s="65"/>
      <c r="AJ25" s="65"/>
      <c r="AK25" s="65"/>
      <c r="AL25" s="65"/>
      <c r="AM25" s="65"/>
      <c r="AN25" s="65"/>
      <c r="AO25" s="65"/>
      <c r="AP25" s="65"/>
      <c r="AQ25" s="65"/>
      <c r="AR25" s="65"/>
      <c r="AS25" s="65"/>
      <c r="AT25" s="65"/>
      <c r="AU25" s="65"/>
      <c r="AV25" s="65"/>
      <c r="AW25" s="65"/>
      <c r="AX25" s="65"/>
      <c r="AY25" s="65"/>
      <c r="AZ25" s="65"/>
      <c r="BA25" s="65"/>
      <c r="BB25" s="65"/>
      <c r="BC25" s="65"/>
      <c r="BD25" s="65"/>
      <c r="BE25" s="65"/>
      <c r="BF25" s="65"/>
      <c r="BG25" s="65"/>
      <c r="BH25" s="155"/>
      <c r="BI25" s="216"/>
      <c r="BJ25" s="158">
        <v>10</v>
      </c>
      <c r="BK25" s="80">
        <f t="shared" si="0"/>
        <v>13.816753070000001</v>
      </c>
      <c r="BL25" s="65"/>
      <c r="BM25" s="64" t="s">
        <v>37</v>
      </c>
      <c r="BN25" s="146" t="s">
        <v>92</v>
      </c>
      <c r="BO25" s="64">
        <v>10</v>
      </c>
      <c r="BP25" s="149" t="s">
        <v>101</v>
      </c>
      <c r="BQ25" s="65">
        <f t="shared" si="4"/>
        <v>365</v>
      </c>
      <c r="BR25" s="65">
        <v>1</v>
      </c>
      <c r="BS25" s="147" t="s">
        <v>566</v>
      </c>
      <c r="BT25" s="158">
        <v>100</v>
      </c>
      <c r="BU25" s="80">
        <f t="shared" si="1"/>
        <v>125.73245293699999</v>
      </c>
      <c r="BV25" s="65">
        <v>10</v>
      </c>
      <c r="BW25" s="149" t="s">
        <v>91</v>
      </c>
      <c r="BX25" s="65">
        <v>365</v>
      </c>
      <c r="BY25" s="65">
        <f>6+1.5+1.6</f>
        <v>9.1</v>
      </c>
      <c r="BZ25" s="155"/>
      <c r="CA25" s="160">
        <f t="shared" si="2"/>
        <v>3321.5</v>
      </c>
      <c r="CB25" s="65">
        <v>61</v>
      </c>
      <c r="CC25" s="161">
        <f t="shared" si="3"/>
        <v>555.1</v>
      </c>
    </row>
    <row r="26" spans="1:81" s="10" customFormat="1" ht="36" x14ac:dyDescent="0.25">
      <c r="A26" s="145" t="s">
        <v>167</v>
      </c>
      <c r="B26" s="146" t="s">
        <v>168</v>
      </c>
      <c r="C26" s="146" t="s">
        <v>169</v>
      </c>
      <c r="D26" s="147" t="s">
        <v>170</v>
      </c>
      <c r="E26" s="148">
        <v>5</v>
      </c>
      <c r="F26" s="149" t="s">
        <v>120</v>
      </c>
      <c r="G26" s="150">
        <v>39.033332999999999</v>
      </c>
      <c r="H26" s="150">
        <v>-121.083611</v>
      </c>
      <c r="I26" s="151" t="s">
        <v>416</v>
      </c>
      <c r="J26" s="148" t="s">
        <v>531</v>
      </c>
      <c r="K26" s="222" t="s">
        <v>37</v>
      </c>
      <c r="L26" s="146" t="s">
        <v>361</v>
      </c>
      <c r="M26" s="149"/>
      <c r="N26" s="149"/>
      <c r="O26" s="80">
        <v>11.9</v>
      </c>
      <c r="P26" s="152" t="s">
        <v>62</v>
      </c>
      <c r="Q26" s="65">
        <v>0</v>
      </c>
      <c r="R26" s="149"/>
      <c r="S26" s="65" t="s">
        <v>37</v>
      </c>
      <c r="T26" s="65"/>
      <c r="U26" s="151" t="s">
        <v>125</v>
      </c>
      <c r="V26" s="145" t="s">
        <v>35</v>
      </c>
      <c r="W26" s="149" t="s">
        <v>121</v>
      </c>
      <c r="X26" s="149" t="s">
        <v>122</v>
      </c>
      <c r="Y26" s="65">
        <v>0.72</v>
      </c>
      <c r="Z26" s="185"/>
      <c r="AA26" s="65"/>
      <c r="AB26" s="65"/>
      <c r="AC26" s="65"/>
      <c r="AD26" s="149"/>
      <c r="AE26" s="151"/>
      <c r="AF26" s="154" t="s">
        <v>531</v>
      </c>
      <c r="AG26" s="149"/>
      <c r="AH26" s="149" t="s">
        <v>124</v>
      </c>
      <c r="AI26" s="65"/>
      <c r="AJ26" s="65" t="s">
        <v>42</v>
      </c>
      <c r="AK26" s="65"/>
      <c r="AL26" s="65"/>
      <c r="AM26" s="65"/>
      <c r="AN26" s="65"/>
      <c r="AO26" s="65"/>
      <c r="AP26" s="65"/>
      <c r="AQ26" s="65"/>
      <c r="AR26" s="65"/>
      <c r="AS26" s="65"/>
      <c r="AT26" s="65"/>
      <c r="AU26" s="65"/>
      <c r="AV26" s="65"/>
      <c r="AW26" s="65"/>
      <c r="AX26" s="65"/>
      <c r="AY26" s="65"/>
      <c r="AZ26" s="65" t="s">
        <v>42</v>
      </c>
      <c r="BA26" s="65"/>
      <c r="BB26" s="65"/>
      <c r="BC26" s="65"/>
      <c r="BD26" s="65" t="s">
        <v>42</v>
      </c>
      <c r="BE26" s="65"/>
      <c r="BF26" s="65"/>
      <c r="BG26" s="65"/>
      <c r="BH26" s="155"/>
      <c r="BI26" s="216"/>
      <c r="BJ26" s="158">
        <v>1</v>
      </c>
      <c r="BK26" s="157">
        <f t="shared" si="0"/>
        <v>1.3816753070000001</v>
      </c>
      <c r="BL26" s="65" t="s">
        <v>37</v>
      </c>
      <c r="BM26" s="162"/>
      <c r="BN26" s="146" t="s">
        <v>476</v>
      </c>
      <c r="BO26" s="80">
        <v>2</v>
      </c>
      <c r="BP26" s="146" t="s">
        <v>641</v>
      </c>
      <c r="BQ26" s="65">
        <f t="shared" si="4"/>
        <v>365</v>
      </c>
      <c r="BR26" s="157">
        <v>0.5</v>
      </c>
      <c r="BS26" s="151" t="s">
        <v>554</v>
      </c>
      <c r="BT26" s="158">
        <v>4</v>
      </c>
      <c r="BU26" s="80">
        <f t="shared" si="1"/>
        <v>3.9792248841600002</v>
      </c>
      <c r="BV26" s="80">
        <v>4</v>
      </c>
      <c r="BW26" s="149" t="s">
        <v>647</v>
      </c>
      <c r="BX26" s="65">
        <v>365</v>
      </c>
      <c r="BY26" s="65">
        <v>0.72</v>
      </c>
      <c r="BZ26" s="155"/>
      <c r="CA26" s="160">
        <f t="shared" si="2"/>
        <v>262.8</v>
      </c>
      <c r="CB26" s="65">
        <v>61</v>
      </c>
      <c r="CC26" s="161">
        <f t="shared" si="3"/>
        <v>43.92</v>
      </c>
    </row>
    <row r="27" spans="1:81" s="10" customFormat="1" ht="60" x14ac:dyDescent="0.25">
      <c r="A27" s="145" t="s">
        <v>182</v>
      </c>
      <c r="B27" s="149" t="s">
        <v>183</v>
      </c>
      <c r="C27" s="146" t="s">
        <v>184</v>
      </c>
      <c r="D27" s="147" t="s">
        <v>185</v>
      </c>
      <c r="E27" s="148">
        <v>5</v>
      </c>
      <c r="F27" s="149" t="s">
        <v>120</v>
      </c>
      <c r="G27" s="150">
        <v>39.334443999999998</v>
      </c>
      <c r="H27" s="150">
        <v>-120.4025</v>
      </c>
      <c r="I27" s="151" t="s">
        <v>412</v>
      </c>
      <c r="J27" s="148" t="s">
        <v>531</v>
      </c>
      <c r="K27" s="222" t="s">
        <v>37</v>
      </c>
      <c r="L27" s="146" t="s">
        <v>363</v>
      </c>
      <c r="M27" s="149"/>
      <c r="N27" s="149"/>
      <c r="O27" s="80">
        <v>62.93</v>
      </c>
      <c r="P27" s="152" t="s">
        <v>69</v>
      </c>
      <c r="Q27" s="65">
        <v>1</v>
      </c>
      <c r="R27" s="149" t="s">
        <v>187</v>
      </c>
      <c r="S27" s="65" t="s">
        <v>37</v>
      </c>
      <c r="T27" s="65"/>
      <c r="U27" s="151" t="s">
        <v>625</v>
      </c>
      <c r="V27" s="145" t="s">
        <v>35</v>
      </c>
      <c r="W27" s="149" t="s">
        <v>121</v>
      </c>
      <c r="X27" s="149" t="s">
        <v>122</v>
      </c>
      <c r="Y27" s="65">
        <v>0.52</v>
      </c>
      <c r="Z27" s="185"/>
      <c r="AA27" s="65"/>
      <c r="AB27" s="65"/>
      <c r="AC27" s="65" t="s">
        <v>37</v>
      </c>
      <c r="AD27" s="149" t="s">
        <v>186</v>
      </c>
      <c r="AE27" s="151" t="s">
        <v>558</v>
      </c>
      <c r="AF27" s="154" t="s">
        <v>531</v>
      </c>
      <c r="AG27" s="149"/>
      <c r="AH27" s="149" t="s">
        <v>124</v>
      </c>
      <c r="AI27" s="65" t="s">
        <v>42</v>
      </c>
      <c r="AJ27" s="65" t="s">
        <v>42</v>
      </c>
      <c r="AK27" s="65"/>
      <c r="AL27" s="65"/>
      <c r="AM27" s="65"/>
      <c r="AN27" s="65"/>
      <c r="AO27" s="65"/>
      <c r="AP27" s="65"/>
      <c r="AQ27" s="65"/>
      <c r="AR27" s="65"/>
      <c r="AS27" s="65"/>
      <c r="AT27" s="65"/>
      <c r="AU27" s="65"/>
      <c r="AV27" s="65"/>
      <c r="AW27" s="65"/>
      <c r="AX27" s="65"/>
      <c r="AY27" s="65"/>
      <c r="AZ27" s="65"/>
      <c r="BA27" s="65" t="s">
        <v>42</v>
      </c>
      <c r="BB27" s="65"/>
      <c r="BC27" s="65" t="s">
        <v>42</v>
      </c>
      <c r="BD27" s="65"/>
      <c r="BE27" s="65"/>
      <c r="BF27" s="65"/>
      <c r="BG27" s="65"/>
      <c r="BH27" s="155"/>
      <c r="BI27" s="216"/>
      <c r="BJ27" s="158">
        <v>3</v>
      </c>
      <c r="BK27" s="157">
        <f t="shared" si="0"/>
        <v>3.4409393262000001</v>
      </c>
      <c r="BL27" s="65"/>
      <c r="BM27" s="80" t="s">
        <v>37</v>
      </c>
      <c r="BN27" s="146" t="s">
        <v>300</v>
      </c>
      <c r="BO27" s="80">
        <v>10</v>
      </c>
      <c r="BP27" s="149" t="s">
        <v>644</v>
      </c>
      <c r="BQ27" s="65">
        <v>303</v>
      </c>
      <c r="BR27" s="157">
        <v>0.3</v>
      </c>
      <c r="BS27" s="147" t="s">
        <v>558</v>
      </c>
      <c r="BT27" s="158">
        <v>6</v>
      </c>
      <c r="BU27" s="80">
        <f t="shared" si="1"/>
        <v>5.9839789734400002</v>
      </c>
      <c r="BV27" s="80">
        <v>10</v>
      </c>
      <c r="BW27" s="149" t="s">
        <v>645</v>
      </c>
      <c r="BX27" s="65">
        <f>365-31-30</f>
        <v>304</v>
      </c>
      <c r="BY27" s="65">
        <v>0.52</v>
      </c>
      <c r="BZ27" s="155"/>
      <c r="CA27" s="160">
        <f t="shared" si="2"/>
        <v>158.08000000000001</v>
      </c>
      <c r="CB27" s="65">
        <v>61</v>
      </c>
      <c r="CC27" s="161">
        <f t="shared" si="3"/>
        <v>31.720000000000002</v>
      </c>
    </row>
    <row r="28" spans="1:81" s="10" customFormat="1" ht="36" x14ac:dyDescent="0.25">
      <c r="A28" s="145" t="s">
        <v>284</v>
      </c>
      <c r="B28" s="146" t="s">
        <v>285</v>
      </c>
      <c r="C28" s="146" t="s">
        <v>286</v>
      </c>
      <c r="D28" s="147" t="s">
        <v>287</v>
      </c>
      <c r="E28" s="148">
        <v>5</v>
      </c>
      <c r="F28" s="149" t="s">
        <v>67</v>
      </c>
      <c r="G28" s="150">
        <v>39.805100000000003</v>
      </c>
      <c r="H28" s="150">
        <v>-120.49550000000001</v>
      </c>
      <c r="I28" s="151" t="s">
        <v>434</v>
      </c>
      <c r="J28" s="148" t="s">
        <v>531</v>
      </c>
      <c r="K28" s="222" t="s">
        <v>37</v>
      </c>
      <c r="L28" s="146" t="s">
        <v>399</v>
      </c>
      <c r="M28" s="146" t="s">
        <v>367</v>
      </c>
      <c r="N28" s="149"/>
      <c r="O28" s="80">
        <v>70.84</v>
      </c>
      <c r="P28" s="152" t="s">
        <v>69</v>
      </c>
      <c r="Q28" s="65">
        <v>0</v>
      </c>
      <c r="R28" s="149"/>
      <c r="S28" s="149" t="s">
        <v>531</v>
      </c>
      <c r="T28" s="149"/>
      <c r="U28" s="151"/>
      <c r="V28" s="145" t="s">
        <v>35</v>
      </c>
      <c r="W28" s="149" t="s">
        <v>121</v>
      </c>
      <c r="X28" s="149" t="s">
        <v>122</v>
      </c>
      <c r="Y28" s="65">
        <v>0.1</v>
      </c>
      <c r="Z28" s="185"/>
      <c r="AA28" s="65"/>
      <c r="AB28" s="65"/>
      <c r="AC28" s="65" t="s">
        <v>37</v>
      </c>
      <c r="AD28" s="149" t="s">
        <v>288</v>
      </c>
      <c r="AE28" s="151"/>
      <c r="AF28" s="154" t="s">
        <v>531</v>
      </c>
      <c r="AG28" s="149"/>
      <c r="AH28" s="149" t="s">
        <v>128</v>
      </c>
      <c r="AI28" s="65"/>
      <c r="AJ28" s="65"/>
      <c r="AK28" s="65"/>
      <c r="AL28" s="65"/>
      <c r="AM28" s="65"/>
      <c r="AN28" s="65"/>
      <c r="AO28" s="65"/>
      <c r="AP28" s="65"/>
      <c r="AQ28" s="65"/>
      <c r="AR28" s="65"/>
      <c r="AS28" s="65"/>
      <c r="AT28" s="65" t="s">
        <v>42</v>
      </c>
      <c r="AU28" s="65"/>
      <c r="AV28" s="65"/>
      <c r="AW28" s="65"/>
      <c r="AX28" s="65"/>
      <c r="AY28" s="65"/>
      <c r="AZ28" s="65"/>
      <c r="BA28" s="65"/>
      <c r="BB28" s="65"/>
      <c r="BC28" s="65" t="s">
        <v>42</v>
      </c>
      <c r="BD28" s="65"/>
      <c r="BE28" s="65"/>
      <c r="BF28" s="65"/>
      <c r="BG28" s="65"/>
      <c r="BH28" s="155"/>
      <c r="BI28" s="216"/>
      <c r="BJ28" s="156">
        <v>0.6</v>
      </c>
      <c r="BK28" s="157">
        <f t="shared" si="0"/>
        <v>0.61664358221999993</v>
      </c>
      <c r="BL28" s="65" t="s">
        <v>37</v>
      </c>
      <c r="BM28" s="80"/>
      <c r="BN28" s="146" t="s">
        <v>476</v>
      </c>
      <c r="BO28" s="80">
        <v>9</v>
      </c>
      <c r="BP28" s="146" t="s">
        <v>290</v>
      </c>
      <c r="BQ28" s="65">
        <v>181</v>
      </c>
      <c r="BR28" s="157">
        <v>0.1</v>
      </c>
      <c r="BS28" s="147" t="s">
        <v>289</v>
      </c>
      <c r="BT28" s="158">
        <v>1</v>
      </c>
      <c r="BU28" s="157">
        <f t="shared" si="1"/>
        <v>1.3703190716</v>
      </c>
      <c r="BV28" s="65">
        <v>20</v>
      </c>
      <c r="BW28" s="149" t="s">
        <v>162</v>
      </c>
      <c r="BX28" s="65">
        <f>30+31+31+28+31+30</f>
        <v>181</v>
      </c>
      <c r="BY28" s="65">
        <v>0.1</v>
      </c>
      <c r="BZ28" s="155"/>
      <c r="CA28" s="160">
        <f t="shared" si="2"/>
        <v>18.100000000000001</v>
      </c>
      <c r="CB28" s="65">
        <v>30</v>
      </c>
      <c r="CC28" s="161">
        <f t="shared" si="3"/>
        <v>3</v>
      </c>
    </row>
    <row r="29" spans="1:81" s="10" customFormat="1" ht="36" x14ac:dyDescent="0.25">
      <c r="A29" s="145" t="s">
        <v>152</v>
      </c>
      <c r="B29" s="146" t="s">
        <v>153</v>
      </c>
      <c r="C29" s="146" t="s">
        <v>154</v>
      </c>
      <c r="D29" s="147" t="s">
        <v>155</v>
      </c>
      <c r="E29" s="148">
        <v>5</v>
      </c>
      <c r="F29" s="149" t="s">
        <v>156</v>
      </c>
      <c r="G29" s="150">
        <v>37.666666999999997</v>
      </c>
      <c r="H29" s="150">
        <v>-119.808333</v>
      </c>
      <c r="I29" s="151" t="s">
        <v>413</v>
      </c>
      <c r="J29" s="148" t="s">
        <v>531</v>
      </c>
      <c r="K29" s="222" t="s">
        <v>37</v>
      </c>
      <c r="L29" s="146" t="s">
        <v>389</v>
      </c>
      <c r="M29" s="149"/>
      <c r="N29" s="149"/>
      <c r="O29" s="80">
        <v>25.85</v>
      </c>
      <c r="P29" s="152" t="s">
        <v>82</v>
      </c>
      <c r="Q29" s="65">
        <v>0</v>
      </c>
      <c r="R29" s="149"/>
      <c r="S29" s="149" t="s">
        <v>531</v>
      </c>
      <c r="T29" s="149"/>
      <c r="U29" s="151"/>
      <c r="V29" s="145" t="s">
        <v>89</v>
      </c>
      <c r="W29" s="149" t="s">
        <v>121</v>
      </c>
      <c r="X29" s="149" t="s">
        <v>122</v>
      </c>
      <c r="Y29" s="157">
        <v>1</v>
      </c>
      <c r="Z29" s="185"/>
      <c r="AA29" s="157"/>
      <c r="AB29" s="65">
        <v>0.4</v>
      </c>
      <c r="AC29" s="65"/>
      <c r="AD29" s="149"/>
      <c r="AE29" s="151" t="s">
        <v>562</v>
      </c>
      <c r="AF29" s="154" t="s">
        <v>531</v>
      </c>
      <c r="AG29" s="149"/>
      <c r="AH29" s="149" t="s">
        <v>124</v>
      </c>
      <c r="AI29" s="65" t="s">
        <v>42</v>
      </c>
      <c r="AJ29" s="65" t="s">
        <v>42</v>
      </c>
      <c r="AK29" s="65"/>
      <c r="AL29" s="65"/>
      <c r="AM29" s="65"/>
      <c r="AN29" s="65"/>
      <c r="AO29" s="65"/>
      <c r="AP29" s="65"/>
      <c r="AQ29" s="65"/>
      <c r="AR29" s="65"/>
      <c r="AS29" s="65"/>
      <c r="AT29" s="65"/>
      <c r="AU29" s="65"/>
      <c r="AV29" s="65" t="s">
        <v>42</v>
      </c>
      <c r="AW29" s="65"/>
      <c r="AX29" s="65"/>
      <c r="AY29" s="65" t="s">
        <v>42</v>
      </c>
      <c r="AZ29" s="65"/>
      <c r="BA29" s="65" t="s">
        <v>42</v>
      </c>
      <c r="BB29" s="65"/>
      <c r="BC29" s="65"/>
      <c r="BD29" s="65" t="s">
        <v>42</v>
      </c>
      <c r="BE29" s="65"/>
      <c r="BF29" s="65"/>
      <c r="BG29" s="65"/>
      <c r="BH29" s="155"/>
      <c r="BI29" s="216"/>
      <c r="BJ29" s="158">
        <v>2</v>
      </c>
      <c r="BK29" s="157">
        <f t="shared" si="0"/>
        <v>2.2106804911999998</v>
      </c>
      <c r="BL29" s="65"/>
      <c r="BM29" s="80" t="s">
        <v>37</v>
      </c>
      <c r="BN29" s="146" t="s">
        <v>123</v>
      </c>
      <c r="BO29" s="80">
        <v>4</v>
      </c>
      <c r="BP29" s="149" t="s">
        <v>647</v>
      </c>
      <c r="BQ29" s="65">
        <f>BX29</f>
        <v>365</v>
      </c>
      <c r="BR29" s="157">
        <v>0.4</v>
      </c>
      <c r="BS29" s="147" t="s">
        <v>562</v>
      </c>
      <c r="BT29" s="158">
        <v>6</v>
      </c>
      <c r="BU29" s="80">
        <f t="shared" si="1"/>
        <v>5.5267012280000003</v>
      </c>
      <c r="BV29" s="80">
        <v>4</v>
      </c>
      <c r="BW29" s="149" t="s">
        <v>647</v>
      </c>
      <c r="BX29" s="65">
        <v>365</v>
      </c>
      <c r="BY29" s="157">
        <v>1</v>
      </c>
      <c r="BZ29" s="155"/>
      <c r="CA29" s="160">
        <f t="shared" si="2"/>
        <v>365</v>
      </c>
      <c r="CB29" s="65">
        <v>61</v>
      </c>
      <c r="CC29" s="161">
        <f t="shared" si="3"/>
        <v>61</v>
      </c>
    </row>
    <row r="30" spans="1:81" s="10" customFormat="1" ht="36" x14ac:dyDescent="0.25">
      <c r="A30" s="145" t="s">
        <v>280</v>
      </c>
      <c r="B30" s="146" t="s">
        <v>281</v>
      </c>
      <c r="C30" s="146" t="s">
        <v>154</v>
      </c>
      <c r="D30" s="147" t="s">
        <v>282</v>
      </c>
      <c r="E30" s="148">
        <v>5</v>
      </c>
      <c r="F30" s="149" t="s">
        <v>156</v>
      </c>
      <c r="G30" s="150">
        <v>37.538499999999999</v>
      </c>
      <c r="H30" s="150">
        <v>-119.65900000000001</v>
      </c>
      <c r="I30" s="151" t="s">
        <v>439</v>
      </c>
      <c r="J30" s="148" t="s">
        <v>531</v>
      </c>
      <c r="K30" s="222" t="s">
        <v>37</v>
      </c>
      <c r="L30" s="146" t="s">
        <v>389</v>
      </c>
      <c r="M30" s="149"/>
      <c r="N30" s="149"/>
      <c r="O30" s="80">
        <v>42.39</v>
      </c>
      <c r="P30" s="152" t="s">
        <v>82</v>
      </c>
      <c r="Q30" s="65">
        <v>0</v>
      </c>
      <c r="R30" s="149"/>
      <c r="S30" s="149" t="s">
        <v>531</v>
      </c>
      <c r="T30" s="149"/>
      <c r="U30" s="151"/>
      <c r="V30" s="145" t="s">
        <v>35</v>
      </c>
      <c r="W30" s="149" t="s">
        <v>121</v>
      </c>
      <c r="X30" s="149" t="s">
        <v>122</v>
      </c>
      <c r="Y30" s="65">
        <v>0.105</v>
      </c>
      <c r="Z30" s="187"/>
      <c r="AA30" s="149"/>
      <c r="AB30" s="65">
        <v>0.105</v>
      </c>
      <c r="AC30" s="65" t="s">
        <v>37</v>
      </c>
      <c r="AD30" s="149" t="s">
        <v>283</v>
      </c>
      <c r="AE30" s="151" t="s">
        <v>563</v>
      </c>
      <c r="AF30" s="154" t="s">
        <v>531</v>
      </c>
      <c r="AG30" s="149"/>
      <c r="AH30" s="149" t="s">
        <v>124</v>
      </c>
      <c r="AI30" s="65"/>
      <c r="AJ30" s="65" t="s">
        <v>42</v>
      </c>
      <c r="AK30" s="65"/>
      <c r="AL30" s="65"/>
      <c r="AM30" s="65"/>
      <c r="AN30" s="65"/>
      <c r="AO30" s="65"/>
      <c r="AP30" s="65"/>
      <c r="AQ30" s="65"/>
      <c r="AR30" s="65"/>
      <c r="AS30" s="65"/>
      <c r="AT30" s="65"/>
      <c r="AU30" s="65"/>
      <c r="AV30" s="65" t="s">
        <v>42</v>
      </c>
      <c r="AW30" s="65"/>
      <c r="AX30" s="65"/>
      <c r="AY30" s="65" t="s">
        <v>42</v>
      </c>
      <c r="AZ30" s="65"/>
      <c r="BA30" s="65" t="s">
        <v>42</v>
      </c>
      <c r="BB30" s="65"/>
      <c r="BC30" s="65" t="s">
        <v>42</v>
      </c>
      <c r="BD30" s="65"/>
      <c r="BE30" s="65"/>
      <c r="BF30" s="65"/>
      <c r="BG30" s="65"/>
      <c r="BH30" s="155"/>
      <c r="BI30" s="216"/>
      <c r="BJ30" s="158">
        <v>0</v>
      </c>
      <c r="BK30" s="80">
        <f t="shared" si="0"/>
        <v>0</v>
      </c>
      <c r="BL30" s="65"/>
      <c r="BM30" s="80" t="s">
        <v>37</v>
      </c>
      <c r="BN30" s="146" t="s">
        <v>123</v>
      </c>
      <c r="BO30" s="80">
        <v>4</v>
      </c>
      <c r="BP30" s="149" t="s">
        <v>647</v>
      </c>
      <c r="BQ30" s="65">
        <v>0</v>
      </c>
      <c r="BR30" s="80">
        <v>0</v>
      </c>
      <c r="BS30" s="147" t="s">
        <v>563</v>
      </c>
      <c r="BT30" s="156">
        <v>0.02</v>
      </c>
      <c r="BU30" s="162">
        <f t="shared" si="1"/>
        <v>1.5898729559999998E-2</v>
      </c>
      <c r="BV30" s="80">
        <v>4</v>
      </c>
      <c r="BW30" s="149" t="s">
        <v>647</v>
      </c>
      <c r="BX30" s="65">
        <v>10</v>
      </c>
      <c r="BY30" s="65">
        <v>0.105</v>
      </c>
      <c r="BZ30" s="155"/>
      <c r="CA30" s="160">
        <f t="shared" si="2"/>
        <v>1.05</v>
      </c>
      <c r="CB30" s="65">
        <v>0</v>
      </c>
      <c r="CC30" s="161">
        <f t="shared" si="3"/>
        <v>0</v>
      </c>
    </row>
    <row r="31" spans="1:81" s="10" customFormat="1" ht="24" x14ac:dyDescent="0.25">
      <c r="A31" s="145" t="s">
        <v>248</v>
      </c>
      <c r="B31" s="146" t="s">
        <v>249</v>
      </c>
      <c r="C31" s="146" t="s">
        <v>250</v>
      </c>
      <c r="D31" s="147" t="s">
        <v>251</v>
      </c>
      <c r="E31" s="148">
        <v>5</v>
      </c>
      <c r="F31" s="149" t="s">
        <v>80</v>
      </c>
      <c r="G31" s="150">
        <v>39.462499999999999</v>
      </c>
      <c r="H31" s="150">
        <v>-120.83888899999999</v>
      </c>
      <c r="I31" s="151" t="s">
        <v>421</v>
      </c>
      <c r="J31" s="148" t="s">
        <v>531</v>
      </c>
      <c r="K31" s="222" t="s">
        <v>37</v>
      </c>
      <c r="L31" s="146" t="s">
        <v>363</v>
      </c>
      <c r="M31" s="149"/>
      <c r="N31" s="149"/>
      <c r="O31" s="80">
        <v>30.63</v>
      </c>
      <c r="P31" s="152" t="s">
        <v>82</v>
      </c>
      <c r="Q31" s="65">
        <v>1</v>
      </c>
      <c r="R31" s="149" t="s">
        <v>253</v>
      </c>
      <c r="S31" s="65" t="s">
        <v>37</v>
      </c>
      <c r="T31" s="65"/>
      <c r="U31" s="151" t="s">
        <v>252</v>
      </c>
      <c r="V31" s="145" t="s">
        <v>35</v>
      </c>
      <c r="W31" s="149" t="s">
        <v>450</v>
      </c>
      <c r="X31" s="149" t="s">
        <v>139</v>
      </c>
      <c r="Y31" s="65">
        <v>0.28000000000000003</v>
      </c>
      <c r="Z31" s="185"/>
      <c r="AA31" s="65"/>
      <c r="AB31" s="65">
        <v>0.28000000000000003</v>
      </c>
      <c r="AC31" s="65"/>
      <c r="AD31" s="149"/>
      <c r="AE31" s="151"/>
      <c r="AF31" s="154" t="s">
        <v>559</v>
      </c>
      <c r="AG31" s="149"/>
      <c r="AH31" s="149" t="s">
        <v>531</v>
      </c>
      <c r="AI31" s="65"/>
      <c r="AJ31" s="65"/>
      <c r="AK31" s="65"/>
      <c r="AL31" s="65"/>
      <c r="AM31" s="65"/>
      <c r="AN31" s="65"/>
      <c r="AO31" s="65"/>
      <c r="AP31" s="65"/>
      <c r="AQ31" s="65"/>
      <c r="AR31" s="65"/>
      <c r="AS31" s="65"/>
      <c r="AT31" s="65"/>
      <c r="AU31" s="65"/>
      <c r="AV31" s="65"/>
      <c r="AW31" s="65"/>
      <c r="AX31" s="65"/>
      <c r="AY31" s="65"/>
      <c r="AZ31" s="65"/>
      <c r="BA31" s="65"/>
      <c r="BB31" s="65"/>
      <c r="BC31" s="65"/>
      <c r="BD31" s="65"/>
      <c r="BE31" s="65"/>
      <c r="BF31" s="65"/>
      <c r="BG31" s="65"/>
      <c r="BH31" s="155"/>
      <c r="BI31" s="216"/>
      <c r="BJ31" s="158">
        <v>20</v>
      </c>
      <c r="BK31" s="157">
        <f t="shared" si="0"/>
        <v>19.343454297999997</v>
      </c>
      <c r="BL31" s="65"/>
      <c r="BM31" s="64" t="s">
        <v>37</v>
      </c>
      <c r="BN31" s="146" t="s">
        <v>39</v>
      </c>
      <c r="BO31" s="65">
        <v>50</v>
      </c>
      <c r="BP31" s="149" t="s">
        <v>38</v>
      </c>
      <c r="BQ31" s="65">
        <f>BX31</f>
        <v>365</v>
      </c>
      <c r="BR31" s="84">
        <v>0.28000000000000003</v>
      </c>
      <c r="BS31" s="163"/>
      <c r="BT31" s="158">
        <v>20</v>
      </c>
      <c r="BU31" s="80">
        <f t="shared" si="1"/>
        <v>19.343454297999997</v>
      </c>
      <c r="BV31" s="65">
        <v>50</v>
      </c>
      <c r="BW31" s="149" t="s">
        <v>38</v>
      </c>
      <c r="BX31" s="65">
        <v>365</v>
      </c>
      <c r="BY31" s="65">
        <v>0.28000000000000003</v>
      </c>
      <c r="BZ31" s="155"/>
      <c r="CA31" s="160">
        <f t="shared" si="2"/>
        <v>102.2</v>
      </c>
      <c r="CB31" s="65">
        <v>61</v>
      </c>
      <c r="CC31" s="161">
        <f t="shared" si="3"/>
        <v>17.080000000000002</v>
      </c>
    </row>
    <row r="32" spans="1:81" s="10" customFormat="1" ht="144" x14ac:dyDescent="0.25">
      <c r="A32" s="145" t="s">
        <v>291</v>
      </c>
      <c r="B32" s="146" t="s">
        <v>292</v>
      </c>
      <c r="C32" s="146" t="s">
        <v>293</v>
      </c>
      <c r="D32" s="147" t="s">
        <v>294</v>
      </c>
      <c r="E32" s="148">
        <v>5</v>
      </c>
      <c r="F32" s="149" t="s">
        <v>34</v>
      </c>
      <c r="G32" s="150">
        <v>40.762692000000001</v>
      </c>
      <c r="H32" s="150">
        <v>-122.439914</v>
      </c>
      <c r="I32" s="151" t="s">
        <v>430</v>
      </c>
      <c r="J32" s="148" t="s">
        <v>531</v>
      </c>
      <c r="K32" s="222" t="s">
        <v>37</v>
      </c>
      <c r="L32" s="146" t="s">
        <v>34</v>
      </c>
      <c r="M32" s="149"/>
      <c r="N32" s="149"/>
      <c r="O32" s="157">
        <v>0.37</v>
      </c>
      <c r="P32" s="152" t="s">
        <v>43</v>
      </c>
      <c r="Q32" s="65">
        <v>0</v>
      </c>
      <c r="R32" s="149"/>
      <c r="S32" s="149" t="s">
        <v>531</v>
      </c>
      <c r="T32" s="149"/>
      <c r="U32" s="151"/>
      <c r="V32" s="145" t="s">
        <v>89</v>
      </c>
      <c r="W32" s="149" t="s">
        <v>452</v>
      </c>
      <c r="X32" s="149" t="s">
        <v>139</v>
      </c>
      <c r="Y32" s="65">
        <v>0.1</v>
      </c>
      <c r="Z32" s="185"/>
      <c r="AA32" s="65"/>
      <c r="AB32" s="65">
        <v>0.1</v>
      </c>
      <c r="AC32" s="65"/>
      <c r="AD32" s="149"/>
      <c r="AE32" s="151" t="s">
        <v>579</v>
      </c>
      <c r="AF32" s="154" t="s">
        <v>377</v>
      </c>
      <c r="AG32" s="149"/>
      <c r="AH32" s="149" t="s">
        <v>531</v>
      </c>
      <c r="AI32" s="65"/>
      <c r="AJ32" s="65"/>
      <c r="AK32" s="65"/>
      <c r="AL32" s="65"/>
      <c r="AM32" s="65"/>
      <c r="AN32" s="65"/>
      <c r="AO32" s="65"/>
      <c r="AP32" s="65"/>
      <c r="AQ32" s="65"/>
      <c r="AR32" s="65"/>
      <c r="AS32" s="65"/>
      <c r="AT32" s="65"/>
      <c r="AU32" s="65"/>
      <c r="AV32" s="65"/>
      <c r="AW32" s="65"/>
      <c r="AX32" s="65"/>
      <c r="AY32" s="65"/>
      <c r="AZ32" s="65"/>
      <c r="BA32" s="65"/>
      <c r="BB32" s="65"/>
      <c r="BC32" s="65"/>
      <c r="BD32" s="65"/>
      <c r="BE32" s="65"/>
      <c r="BF32" s="65"/>
      <c r="BG32" s="65"/>
      <c r="BH32" s="155"/>
      <c r="BI32" s="216"/>
      <c r="BJ32" s="158">
        <v>7</v>
      </c>
      <c r="BK32" s="157">
        <f t="shared" si="0"/>
        <v>6.9083765349999995</v>
      </c>
      <c r="BL32" s="65"/>
      <c r="BM32" s="65" t="s">
        <v>37</v>
      </c>
      <c r="BN32" s="146" t="s">
        <v>39</v>
      </c>
      <c r="BO32" s="65">
        <v>50</v>
      </c>
      <c r="BP32" s="149" t="s">
        <v>38</v>
      </c>
      <c r="BQ32" s="65">
        <f>BX32</f>
        <v>365</v>
      </c>
      <c r="BR32" s="65">
        <v>0.1</v>
      </c>
      <c r="BS32" s="151"/>
      <c r="BT32" s="158">
        <v>7</v>
      </c>
      <c r="BU32" s="157">
        <f t="shared" si="1"/>
        <v>6.9083765349999995</v>
      </c>
      <c r="BV32" s="65">
        <v>50</v>
      </c>
      <c r="BW32" s="149" t="s">
        <v>38</v>
      </c>
      <c r="BX32" s="65">
        <v>365</v>
      </c>
      <c r="BY32" s="65">
        <v>0.1</v>
      </c>
      <c r="BZ32" s="155"/>
      <c r="CA32" s="160">
        <f t="shared" si="2"/>
        <v>36.5</v>
      </c>
      <c r="CB32" s="65">
        <v>61</v>
      </c>
      <c r="CC32" s="161">
        <f t="shared" si="3"/>
        <v>6.1000000000000005</v>
      </c>
    </row>
    <row r="33" spans="1:81" s="10" customFormat="1" ht="24" x14ac:dyDescent="0.25">
      <c r="A33" s="145" t="s">
        <v>320</v>
      </c>
      <c r="B33" s="146" t="s">
        <v>321</v>
      </c>
      <c r="C33" s="146" t="s">
        <v>322</v>
      </c>
      <c r="D33" s="147" t="s">
        <v>323</v>
      </c>
      <c r="E33" s="148">
        <v>5</v>
      </c>
      <c r="F33" s="149" t="s">
        <v>34</v>
      </c>
      <c r="G33" s="150">
        <v>41.033056000000002</v>
      </c>
      <c r="H33" s="150">
        <v>-121.684167</v>
      </c>
      <c r="I33" s="151" t="s">
        <v>444</v>
      </c>
      <c r="J33" s="148" t="s">
        <v>531</v>
      </c>
      <c r="K33" s="222" t="s">
        <v>37</v>
      </c>
      <c r="L33" s="146" t="s">
        <v>34</v>
      </c>
      <c r="M33" s="146" t="s">
        <v>364</v>
      </c>
      <c r="N33" s="149"/>
      <c r="O33" s="80">
        <v>1</v>
      </c>
      <c r="P33" s="152" t="s">
        <v>43</v>
      </c>
      <c r="Q33" s="65">
        <v>0</v>
      </c>
      <c r="R33" s="149"/>
      <c r="S33" s="149" t="s">
        <v>531</v>
      </c>
      <c r="T33" s="149"/>
      <c r="U33" s="151"/>
      <c r="V33" s="145" t="s">
        <v>35</v>
      </c>
      <c r="W33" s="149" t="s">
        <v>324</v>
      </c>
      <c r="X33" s="149" t="s">
        <v>61</v>
      </c>
      <c r="Y33" s="149"/>
      <c r="Z33" s="185"/>
      <c r="AA33" s="65"/>
      <c r="AB33" s="65"/>
      <c r="AC33" s="65" t="s">
        <v>37</v>
      </c>
      <c r="AD33" s="149" t="s">
        <v>325</v>
      </c>
      <c r="AE33" s="151" t="s">
        <v>573</v>
      </c>
      <c r="AF33" s="154" t="s">
        <v>326</v>
      </c>
      <c r="AG33" s="149"/>
      <c r="AH33" s="149" t="s">
        <v>531</v>
      </c>
      <c r="AI33" s="65" t="s">
        <v>42</v>
      </c>
      <c r="AJ33" s="65"/>
      <c r="AK33" s="65"/>
      <c r="AL33" s="65"/>
      <c r="AM33" s="65"/>
      <c r="AN33" s="65"/>
      <c r="AO33" s="65"/>
      <c r="AP33" s="65"/>
      <c r="AQ33" s="65" t="s">
        <v>42</v>
      </c>
      <c r="AR33" s="65"/>
      <c r="AS33" s="65"/>
      <c r="AT33" s="65"/>
      <c r="AU33" s="65"/>
      <c r="AV33" s="65"/>
      <c r="AW33" s="65"/>
      <c r="AX33" s="65"/>
      <c r="AY33" s="65" t="s">
        <v>42</v>
      </c>
      <c r="AZ33" s="65"/>
      <c r="BA33" s="65"/>
      <c r="BB33" s="65"/>
      <c r="BC33" s="65"/>
      <c r="BD33" s="65"/>
      <c r="BE33" s="65"/>
      <c r="BF33" s="65"/>
      <c r="BG33" s="65"/>
      <c r="BH33" s="155"/>
      <c r="BI33" s="216"/>
      <c r="BJ33" s="156">
        <v>0.3</v>
      </c>
      <c r="BK33" s="157">
        <f t="shared" si="0"/>
        <v>0.31797459119999999</v>
      </c>
      <c r="BL33" s="65" t="s">
        <v>37</v>
      </c>
      <c r="BM33" s="65"/>
      <c r="BN33" s="146" t="s">
        <v>476</v>
      </c>
      <c r="BO33" s="65">
        <v>1</v>
      </c>
      <c r="BP33" s="146" t="s">
        <v>639</v>
      </c>
      <c r="BQ33" s="65">
        <v>60</v>
      </c>
      <c r="BR33" s="65">
        <v>1.4</v>
      </c>
      <c r="BS33" s="147" t="s">
        <v>573</v>
      </c>
      <c r="BT33" s="158">
        <v>10</v>
      </c>
      <c r="BU33" s="80">
        <f t="shared" si="1"/>
        <v>9.5392377359999987</v>
      </c>
      <c r="BV33" s="65">
        <v>30</v>
      </c>
      <c r="BW33" s="149" t="s">
        <v>54</v>
      </c>
      <c r="BX33" s="65">
        <v>60</v>
      </c>
      <c r="BY33" s="65">
        <v>1.4</v>
      </c>
      <c r="BZ33" s="155"/>
      <c r="CA33" s="160">
        <f t="shared" si="2"/>
        <v>84</v>
      </c>
      <c r="CB33" s="65">
        <v>10</v>
      </c>
      <c r="CC33" s="161">
        <f t="shared" si="3"/>
        <v>14</v>
      </c>
    </row>
    <row r="34" spans="1:81" s="10" customFormat="1" ht="36" x14ac:dyDescent="0.25">
      <c r="A34" s="145" t="s">
        <v>272</v>
      </c>
      <c r="B34" s="146" t="s">
        <v>273</v>
      </c>
      <c r="C34" s="146" t="s">
        <v>274</v>
      </c>
      <c r="D34" s="147" t="s">
        <v>275</v>
      </c>
      <c r="E34" s="148">
        <v>5</v>
      </c>
      <c r="F34" s="149" t="s">
        <v>204</v>
      </c>
      <c r="G34" s="150">
        <v>41.481471999999997</v>
      </c>
      <c r="H34" s="150">
        <v>-120.54258299999999</v>
      </c>
      <c r="I34" s="151" t="s">
        <v>422</v>
      </c>
      <c r="J34" s="148" t="s">
        <v>531</v>
      </c>
      <c r="K34" s="222" t="s">
        <v>37</v>
      </c>
      <c r="L34" s="146" t="s">
        <v>34</v>
      </c>
      <c r="M34" s="146" t="s">
        <v>364</v>
      </c>
      <c r="N34" s="149"/>
      <c r="O34" s="80">
        <v>147.78</v>
      </c>
      <c r="P34" s="152" t="s">
        <v>205</v>
      </c>
      <c r="Q34" s="65">
        <v>0</v>
      </c>
      <c r="R34" s="149"/>
      <c r="S34" s="149" t="s">
        <v>531</v>
      </c>
      <c r="T34" s="149"/>
      <c r="U34" s="151"/>
      <c r="V34" s="145" t="s">
        <v>35</v>
      </c>
      <c r="W34" s="149" t="s">
        <v>276</v>
      </c>
      <c r="X34" s="149" t="s">
        <v>277</v>
      </c>
      <c r="Y34" s="65">
        <v>0.16600000000000001</v>
      </c>
      <c r="Z34" s="187"/>
      <c r="AA34" s="149"/>
      <c r="AB34" s="65">
        <v>4.2999999999999997E-2</v>
      </c>
      <c r="AC34" s="65" t="s">
        <v>37</v>
      </c>
      <c r="AD34" s="149" t="s">
        <v>278</v>
      </c>
      <c r="AE34" s="151" t="s">
        <v>574</v>
      </c>
      <c r="AF34" s="154" t="s">
        <v>279</v>
      </c>
      <c r="AG34" s="149"/>
      <c r="AH34" s="149" t="s">
        <v>531</v>
      </c>
      <c r="AI34" s="65"/>
      <c r="AJ34" s="65"/>
      <c r="AK34" s="65"/>
      <c r="AL34" s="65"/>
      <c r="AM34" s="65"/>
      <c r="AN34" s="65"/>
      <c r="AO34" s="65"/>
      <c r="AP34" s="65"/>
      <c r="AQ34" s="65"/>
      <c r="AR34" s="65"/>
      <c r="AS34" s="65"/>
      <c r="AT34" s="65"/>
      <c r="AU34" s="65"/>
      <c r="AV34" s="65"/>
      <c r="AW34" s="65"/>
      <c r="AX34" s="65"/>
      <c r="AY34" s="65"/>
      <c r="AZ34" s="65"/>
      <c r="BA34" s="65"/>
      <c r="BB34" s="65"/>
      <c r="BC34" s="65"/>
      <c r="BD34" s="65"/>
      <c r="BE34" s="65"/>
      <c r="BF34" s="65"/>
      <c r="BG34" s="65"/>
      <c r="BH34" s="155"/>
      <c r="BI34" s="216"/>
      <c r="BJ34" s="156">
        <v>0.6</v>
      </c>
      <c r="BK34" s="162">
        <f t="shared" si="0"/>
        <v>0.6314066882399999</v>
      </c>
      <c r="BL34" s="65"/>
      <c r="BM34" s="80" t="s">
        <v>37</v>
      </c>
      <c r="BN34" s="146" t="s">
        <v>470</v>
      </c>
      <c r="BO34" s="65">
        <v>30</v>
      </c>
      <c r="BP34" s="149" t="s">
        <v>54</v>
      </c>
      <c r="BQ34" s="65">
        <v>139</v>
      </c>
      <c r="BR34" s="65">
        <v>0.04</v>
      </c>
      <c r="BS34" s="147" t="s">
        <v>574</v>
      </c>
      <c r="BT34" s="158">
        <v>6</v>
      </c>
      <c r="BU34" s="80">
        <f t="shared" si="1"/>
        <v>5.7119592814919997</v>
      </c>
      <c r="BV34" s="65">
        <v>30</v>
      </c>
      <c r="BW34" s="149" t="s">
        <v>54</v>
      </c>
      <c r="BX34" s="65">
        <f>30+31+30+31+31+28+31+30+31+30</f>
        <v>303</v>
      </c>
      <c r="BY34" s="65">
        <v>0.16600000000000001</v>
      </c>
      <c r="BZ34" s="155"/>
      <c r="CA34" s="160">
        <f t="shared" si="2"/>
        <v>50.298000000000002</v>
      </c>
      <c r="CB34" s="65">
        <v>40</v>
      </c>
      <c r="CC34" s="161">
        <f t="shared" si="3"/>
        <v>6.6400000000000006</v>
      </c>
    </row>
    <row r="35" spans="1:81" s="10" customFormat="1" ht="36" x14ac:dyDescent="0.25">
      <c r="A35" s="145" t="s">
        <v>72</v>
      </c>
      <c r="B35" s="146" t="s">
        <v>73</v>
      </c>
      <c r="C35" s="146" t="s">
        <v>74</v>
      </c>
      <c r="D35" s="147" t="s">
        <v>75</v>
      </c>
      <c r="E35" s="148">
        <v>5</v>
      </c>
      <c r="F35" s="149" t="s">
        <v>34</v>
      </c>
      <c r="G35" s="150">
        <v>40.876389000000003</v>
      </c>
      <c r="H35" s="150">
        <v>-121.716667</v>
      </c>
      <c r="I35" s="151" t="s">
        <v>418</v>
      </c>
      <c r="J35" s="148" t="s">
        <v>531</v>
      </c>
      <c r="K35" s="222" t="s">
        <v>37</v>
      </c>
      <c r="L35" s="146" t="s">
        <v>34</v>
      </c>
      <c r="M35" s="146" t="s">
        <v>364</v>
      </c>
      <c r="N35" s="149"/>
      <c r="O35" s="80">
        <v>16.63</v>
      </c>
      <c r="P35" s="152" t="s">
        <v>62</v>
      </c>
      <c r="Q35" s="65">
        <v>0</v>
      </c>
      <c r="R35" s="149"/>
      <c r="S35" s="149" t="s">
        <v>531</v>
      </c>
      <c r="T35" s="149"/>
      <c r="U35" s="151"/>
      <c r="V35" s="145" t="s">
        <v>35</v>
      </c>
      <c r="W35" s="149" t="s">
        <v>60</v>
      </c>
      <c r="X35" s="149" t="s">
        <v>61</v>
      </c>
      <c r="Y35" s="65" t="s">
        <v>51</v>
      </c>
      <c r="Z35" s="185"/>
      <c r="AA35" s="65"/>
      <c r="AB35" s="65"/>
      <c r="AC35" s="65" t="s">
        <v>37</v>
      </c>
      <c r="AD35" s="149" t="s">
        <v>325</v>
      </c>
      <c r="AE35" s="151" t="s">
        <v>571</v>
      </c>
      <c r="AF35" s="154"/>
      <c r="AG35" s="149"/>
      <c r="AH35" s="149" t="s">
        <v>531</v>
      </c>
      <c r="AI35" s="65"/>
      <c r="AJ35" s="65"/>
      <c r="AK35" s="65"/>
      <c r="AL35" s="65"/>
      <c r="AM35" s="65"/>
      <c r="AN35" s="65"/>
      <c r="AO35" s="65"/>
      <c r="AP35" s="65"/>
      <c r="AQ35" s="65"/>
      <c r="AR35" s="65"/>
      <c r="AS35" s="65"/>
      <c r="AT35" s="65"/>
      <c r="AU35" s="65"/>
      <c r="AV35" s="65"/>
      <c r="AW35" s="65"/>
      <c r="AX35" s="65"/>
      <c r="AY35" s="65"/>
      <c r="AZ35" s="65"/>
      <c r="BA35" s="65"/>
      <c r="BB35" s="65"/>
      <c r="BC35" s="65"/>
      <c r="BD35" s="65"/>
      <c r="BE35" s="65"/>
      <c r="BF35" s="65"/>
      <c r="BG35" s="65"/>
      <c r="BH35" s="155"/>
      <c r="BI35" s="216"/>
      <c r="BJ35" s="158">
        <v>3</v>
      </c>
      <c r="BK35" s="157">
        <f t="shared" si="0"/>
        <v>3.4068706199999998</v>
      </c>
      <c r="BL35" s="65"/>
      <c r="BM35" s="65" t="s">
        <v>37</v>
      </c>
      <c r="BN35" s="146" t="s">
        <v>475</v>
      </c>
      <c r="BO35" s="65">
        <v>30</v>
      </c>
      <c r="BP35" s="149" t="s">
        <v>54</v>
      </c>
      <c r="BQ35" s="65">
        <f t="shared" ref="BQ35:BQ44" si="5">BX35</f>
        <v>60</v>
      </c>
      <c r="BR35" s="65">
        <v>0.5</v>
      </c>
      <c r="BS35" s="151"/>
      <c r="BT35" s="158">
        <v>3</v>
      </c>
      <c r="BU35" s="80">
        <f t="shared" si="1"/>
        <v>3.4068706199999998</v>
      </c>
      <c r="BV35" s="65">
        <v>30</v>
      </c>
      <c r="BW35" s="149" t="s">
        <v>54</v>
      </c>
      <c r="BX35" s="65">
        <v>60</v>
      </c>
      <c r="BY35" s="65">
        <v>0.5</v>
      </c>
      <c r="BZ35" s="155" t="s">
        <v>37</v>
      </c>
      <c r="CA35" s="160">
        <f t="shared" si="2"/>
        <v>30</v>
      </c>
      <c r="CB35" s="65">
        <v>0</v>
      </c>
      <c r="CC35" s="161">
        <f t="shared" si="3"/>
        <v>0</v>
      </c>
    </row>
    <row r="36" spans="1:81" s="10" customFormat="1" ht="48" x14ac:dyDescent="0.25">
      <c r="A36" s="145" t="s">
        <v>254</v>
      </c>
      <c r="B36" s="146" t="s">
        <v>255</v>
      </c>
      <c r="C36" s="146" t="s">
        <v>256</v>
      </c>
      <c r="D36" s="147" t="s">
        <v>257</v>
      </c>
      <c r="E36" s="148">
        <v>5</v>
      </c>
      <c r="F36" s="149" t="s">
        <v>126</v>
      </c>
      <c r="G36" s="150">
        <v>37.891666999999998</v>
      </c>
      <c r="H36" s="150">
        <v>-120.541944</v>
      </c>
      <c r="I36" s="151" t="s">
        <v>628</v>
      </c>
      <c r="J36" s="148" t="s">
        <v>531</v>
      </c>
      <c r="K36" s="222" t="s">
        <v>37</v>
      </c>
      <c r="L36" s="146" t="s">
        <v>366</v>
      </c>
      <c r="M36" s="149"/>
      <c r="N36" s="149"/>
      <c r="O36" s="80">
        <v>1.69</v>
      </c>
      <c r="P36" s="152" t="s">
        <v>43</v>
      </c>
      <c r="Q36" s="65">
        <v>0</v>
      </c>
      <c r="R36" s="149"/>
      <c r="S36" s="149" t="s">
        <v>531</v>
      </c>
      <c r="T36" s="149"/>
      <c r="U36" s="151"/>
      <c r="V36" s="145" t="s">
        <v>35</v>
      </c>
      <c r="W36" s="149" t="s">
        <v>49</v>
      </c>
      <c r="X36" s="149" t="s">
        <v>258</v>
      </c>
      <c r="Y36" s="65">
        <v>0.25</v>
      </c>
      <c r="Z36" s="185"/>
      <c r="AA36" s="65">
        <v>0.25</v>
      </c>
      <c r="AB36" s="65">
        <v>0.21</v>
      </c>
      <c r="AC36" s="65"/>
      <c r="AD36" s="149"/>
      <c r="AE36" s="151"/>
      <c r="AF36" s="154" t="s">
        <v>376</v>
      </c>
      <c r="AG36" s="149"/>
      <c r="AH36" s="149" t="s">
        <v>531</v>
      </c>
      <c r="AI36" s="65" t="s">
        <v>42</v>
      </c>
      <c r="AJ36" s="65"/>
      <c r="AK36" s="65"/>
      <c r="AL36" s="65"/>
      <c r="AM36" s="65"/>
      <c r="AN36" s="65"/>
      <c r="AO36" s="65"/>
      <c r="AP36" s="65"/>
      <c r="AQ36" s="65"/>
      <c r="AR36" s="65"/>
      <c r="AS36" s="65"/>
      <c r="AT36" s="65"/>
      <c r="AU36" s="65"/>
      <c r="AV36" s="65"/>
      <c r="AW36" s="65"/>
      <c r="AX36" s="65"/>
      <c r="AY36" s="65" t="s">
        <v>42</v>
      </c>
      <c r="AZ36" s="65"/>
      <c r="BA36" s="65" t="s">
        <v>42</v>
      </c>
      <c r="BB36" s="65"/>
      <c r="BC36" s="65" t="s">
        <v>42</v>
      </c>
      <c r="BD36" s="65"/>
      <c r="BE36" s="65"/>
      <c r="BF36" s="65"/>
      <c r="BG36" s="65"/>
      <c r="BH36" s="155"/>
      <c r="BI36" s="216"/>
      <c r="BJ36" s="158">
        <v>3</v>
      </c>
      <c r="BK36" s="157">
        <f t="shared" si="0"/>
        <v>2.9015181446999998</v>
      </c>
      <c r="BL36" s="65"/>
      <c r="BM36" s="80" t="s">
        <v>37</v>
      </c>
      <c r="BN36" s="146" t="s">
        <v>470</v>
      </c>
      <c r="BO36" s="65">
        <v>30</v>
      </c>
      <c r="BP36" s="149" t="s">
        <v>54</v>
      </c>
      <c r="BQ36" s="65">
        <f t="shared" si="5"/>
        <v>365</v>
      </c>
      <c r="BR36" s="162">
        <v>7.0000000000000007E-2</v>
      </c>
      <c r="BS36" s="151" t="s">
        <v>53</v>
      </c>
      <c r="BT36" s="158">
        <v>10</v>
      </c>
      <c r="BU36" s="80">
        <f t="shared" si="1"/>
        <v>10.3625648025</v>
      </c>
      <c r="BV36" s="65">
        <v>30</v>
      </c>
      <c r="BW36" s="149" t="s">
        <v>54</v>
      </c>
      <c r="BX36" s="65">
        <v>365</v>
      </c>
      <c r="BY36" s="65">
        <v>0.25</v>
      </c>
      <c r="BZ36" s="155"/>
      <c r="CA36" s="160">
        <f t="shared" si="2"/>
        <v>91.25</v>
      </c>
      <c r="CB36" s="65">
        <v>61</v>
      </c>
      <c r="CC36" s="161">
        <f t="shared" si="3"/>
        <v>15.25</v>
      </c>
    </row>
    <row r="37" spans="1:81" s="10" customFormat="1" ht="36" x14ac:dyDescent="0.25">
      <c r="A37" s="145" t="s">
        <v>310</v>
      </c>
      <c r="B37" s="146" t="s">
        <v>311</v>
      </c>
      <c r="C37" s="146" t="s">
        <v>169</v>
      </c>
      <c r="D37" s="147" t="s">
        <v>312</v>
      </c>
      <c r="E37" s="148">
        <v>5</v>
      </c>
      <c r="F37" s="149" t="s">
        <v>120</v>
      </c>
      <c r="G37" s="150">
        <v>39.261111</v>
      </c>
      <c r="H37" s="150">
        <v>-120.905556</v>
      </c>
      <c r="I37" s="151" t="s">
        <v>410</v>
      </c>
      <c r="J37" s="148" t="s">
        <v>531</v>
      </c>
      <c r="K37" s="222" t="s">
        <v>37</v>
      </c>
      <c r="L37" s="146" t="s">
        <v>361</v>
      </c>
      <c r="M37" s="146" t="s">
        <v>360</v>
      </c>
      <c r="N37" s="146" t="s">
        <v>359</v>
      </c>
      <c r="O37" s="80">
        <v>7.19</v>
      </c>
      <c r="P37" s="152" t="s">
        <v>225</v>
      </c>
      <c r="Q37" s="65">
        <v>0</v>
      </c>
      <c r="R37" s="149"/>
      <c r="S37" s="149" t="s">
        <v>531</v>
      </c>
      <c r="T37" s="149"/>
      <c r="U37" s="151"/>
      <c r="V37" s="145" t="s">
        <v>35</v>
      </c>
      <c r="W37" s="149" t="s">
        <v>121</v>
      </c>
      <c r="X37" s="149" t="s">
        <v>122</v>
      </c>
      <c r="Y37" s="65">
        <v>2.5999999999999999E-2</v>
      </c>
      <c r="Z37" s="185"/>
      <c r="AA37" s="65">
        <v>2.5999999999999999E-2</v>
      </c>
      <c r="AB37" s="65"/>
      <c r="AC37" s="65"/>
      <c r="AD37" s="149"/>
      <c r="AE37" s="151"/>
      <c r="AF37" s="154" t="s">
        <v>531</v>
      </c>
      <c r="AG37" s="149"/>
      <c r="AH37" s="149" t="s">
        <v>124</v>
      </c>
      <c r="AI37" s="65"/>
      <c r="AJ37" s="65" t="s">
        <v>42</v>
      </c>
      <c r="AK37" s="65"/>
      <c r="AL37" s="65"/>
      <c r="AM37" s="65"/>
      <c r="AN37" s="65"/>
      <c r="AO37" s="65"/>
      <c r="AP37" s="65"/>
      <c r="AQ37" s="65"/>
      <c r="AR37" s="65"/>
      <c r="AS37" s="65"/>
      <c r="AT37" s="65"/>
      <c r="AU37" s="65"/>
      <c r="AV37" s="65" t="s">
        <v>42</v>
      </c>
      <c r="AW37" s="65"/>
      <c r="AX37" s="65"/>
      <c r="AY37" s="65"/>
      <c r="AZ37" s="65" t="s">
        <v>42</v>
      </c>
      <c r="BA37" s="65" t="s">
        <v>42</v>
      </c>
      <c r="BB37" s="65"/>
      <c r="BC37" s="65"/>
      <c r="BD37" s="65" t="s">
        <v>42</v>
      </c>
      <c r="BE37" s="65"/>
      <c r="BF37" s="65"/>
      <c r="BG37" s="65"/>
      <c r="BH37" s="155"/>
      <c r="BI37" s="216"/>
      <c r="BJ37" s="164">
        <v>0.01</v>
      </c>
      <c r="BK37" s="162">
        <f t="shared" si="0"/>
        <v>1.3816753070000002E-2</v>
      </c>
      <c r="BL37" s="65" t="s">
        <v>37</v>
      </c>
      <c r="BM37" s="162"/>
      <c r="BN37" s="146" t="s">
        <v>476</v>
      </c>
      <c r="BO37" s="80">
        <v>1</v>
      </c>
      <c r="BP37" s="146" t="s">
        <v>638</v>
      </c>
      <c r="BQ37" s="65">
        <f t="shared" si="5"/>
        <v>365</v>
      </c>
      <c r="BR37" s="162">
        <v>0.01</v>
      </c>
      <c r="BS37" s="147" t="s">
        <v>554</v>
      </c>
      <c r="BT37" s="156">
        <v>0.2</v>
      </c>
      <c r="BU37" s="162">
        <f t="shared" si="1"/>
        <v>0.17961778991000002</v>
      </c>
      <c r="BV37" s="65">
        <v>5</v>
      </c>
      <c r="BW37" s="149" t="s">
        <v>643</v>
      </c>
      <c r="BX37" s="65">
        <v>365</v>
      </c>
      <c r="BY37" s="65">
        <v>2.5999999999999999E-2</v>
      </c>
      <c r="BZ37" s="155"/>
      <c r="CA37" s="160">
        <f t="shared" si="2"/>
        <v>9.49</v>
      </c>
      <c r="CB37" s="65">
        <v>61</v>
      </c>
      <c r="CC37" s="161">
        <f t="shared" si="3"/>
        <v>1.5859999999999999</v>
      </c>
    </row>
    <row r="38" spans="1:81" s="10" customFormat="1" ht="36" x14ac:dyDescent="0.25">
      <c r="A38" s="145" t="s">
        <v>111</v>
      </c>
      <c r="B38" s="146" t="s">
        <v>112</v>
      </c>
      <c r="C38" s="146" t="s">
        <v>113</v>
      </c>
      <c r="D38" s="147" t="s">
        <v>114</v>
      </c>
      <c r="E38" s="148">
        <v>5</v>
      </c>
      <c r="F38" s="149" t="s">
        <v>107</v>
      </c>
      <c r="G38" s="150">
        <v>38.538333000000002</v>
      </c>
      <c r="H38" s="150">
        <v>-121.316389</v>
      </c>
      <c r="I38" s="151" t="s">
        <v>427</v>
      </c>
      <c r="J38" s="148" t="s">
        <v>531</v>
      </c>
      <c r="K38" s="222" t="s">
        <v>37</v>
      </c>
      <c r="L38" s="146" t="s">
        <v>391</v>
      </c>
      <c r="M38" s="149"/>
      <c r="N38" s="149"/>
      <c r="O38" s="80">
        <v>13.5</v>
      </c>
      <c r="P38" s="152" t="s">
        <v>62</v>
      </c>
      <c r="Q38" s="65">
        <v>0</v>
      </c>
      <c r="R38" s="149"/>
      <c r="S38" s="149" t="s">
        <v>531</v>
      </c>
      <c r="T38" s="149"/>
      <c r="U38" s="151"/>
      <c r="V38" s="145" t="s">
        <v>89</v>
      </c>
      <c r="W38" s="149" t="s">
        <v>108</v>
      </c>
      <c r="X38" s="149" t="s">
        <v>109</v>
      </c>
      <c r="Y38" s="65">
        <v>2.88</v>
      </c>
      <c r="Z38" s="185" t="s">
        <v>37</v>
      </c>
      <c r="AA38" s="65"/>
      <c r="AB38" s="65">
        <v>2.88</v>
      </c>
      <c r="AC38" s="65"/>
      <c r="AD38" s="149"/>
      <c r="AE38" s="151" t="s">
        <v>550</v>
      </c>
      <c r="AF38" s="154" t="s">
        <v>551</v>
      </c>
      <c r="AG38" s="149" t="s">
        <v>550</v>
      </c>
      <c r="AH38" s="149" t="s">
        <v>531</v>
      </c>
      <c r="AI38" s="149"/>
      <c r="AJ38" s="65"/>
      <c r="AK38" s="65"/>
      <c r="AL38" s="65"/>
      <c r="AM38" s="65"/>
      <c r="AN38" s="65"/>
      <c r="AO38" s="65"/>
      <c r="AP38" s="65"/>
      <c r="AQ38" s="65"/>
      <c r="AR38" s="65"/>
      <c r="AS38" s="65"/>
      <c r="AT38" s="65"/>
      <c r="AU38" s="65"/>
      <c r="AV38" s="65"/>
      <c r="AW38" s="65"/>
      <c r="AX38" s="65"/>
      <c r="AY38" s="65"/>
      <c r="AZ38" s="65"/>
      <c r="BA38" s="65"/>
      <c r="BB38" s="65"/>
      <c r="BC38" s="65"/>
      <c r="BD38" s="65"/>
      <c r="BE38" s="65"/>
      <c r="BF38" s="65"/>
      <c r="BG38" s="65"/>
      <c r="BH38" s="155"/>
      <c r="BI38" s="216"/>
      <c r="BJ38" s="158">
        <v>30</v>
      </c>
      <c r="BK38" s="157">
        <f t="shared" si="0"/>
        <v>32.331202183799995</v>
      </c>
      <c r="BL38" s="65"/>
      <c r="BM38" s="157" t="s">
        <v>37</v>
      </c>
      <c r="BN38" s="146" t="s">
        <v>108</v>
      </c>
      <c r="BO38" s="65">
        <v>9</v>
      </c>
      <c r="BP38" s="149" t="s">
        <v>110</v>
      </c>
      <c r="BQ38" s="65">
        <f t="shared" si="5"/>
        <v>365</v>
      </c>
      <c r="BR38" s="65">
        <v>2.6</v>
      </c>
      <c r="BS38" s="151" t="s">
        <v>550</v>
      </c>
      <c r="BT38" s="158">
        <v>40</v>
      </c>
      <c r="BU38" s="80">
        <f t="shared" si="1"/>
        <v>35.813023957439995</v>
      </c>
      <c r="BV38" s="65">
        <v>9</v>
      </c>
      <c r="BW38" s="149" t="s">
        <v>110</v>
      </c>
      <c r="BX38" s="65">
        <v>365</v>
      </c>
      <c r="BY38" s="65">
        <v>2.88</v>
      </c>
      <c r="BZ38" s="155"/>
      <c r="CA38" s="160">
        <f t="shared" si="2"/>
        <v>1051.2</v>
      </c>
      <c r="CB38" s="65">
        <v>61</v>
      </c>
      <c r="CC38" s="161">
        <f t="shared" si="3"/>
        <v>175.68</v>
      </c>
    </row>
    <row r="39" spans="1:81" s="10" customFormat="1" ht="120" x14ac:dyDescent="0.25">
      <c r="A39" s="145" t="s">
        <v>111</v>
      </c>
      <c r="B39" s="146" t="s">
        <v>112</v>
      </c>
      <c r="C39" s="146" t="s">
        <v>113</v>
      </c>
      <c r="D39" s="147" t="s">
        <v>114</v>
      </c>
      <c r="E39" s="148">
        <v>5</v>
      </c>
      <c r="F39" s="149" t="s">
        <v>107</v>
      </c>
      <c r="G39" s="150">
        <v>38.636667000000003</v>
      </c>
      <c r="H39" s="150">
        <v>-121.203056</v>
      </c>
      <c r="I39" s="151" t="s">
        <v>402</v>
      </c>
      <c r="J39" s="148" t="s">
        <v>531</v>
      </c>
      <c r="K39" s="222" t="s">
        <v>37</v>
      </c>
      <c r="L39" s="146" t="s">
        <v>397</v>
      </c>
      <c r="M39" s="149"/>
      <c r="N39" s="149"/>
      <c r="O39" s="80">
        <v>1.07</v>
      </c>
      <c r="P39" s="152" t="s">
        <v>43</v>
      </c>
      <c r="Q39" s="65">
        <v>0</v>
      </c>
      <c r="R39" s="149"/>
      <c r="S39" s="149" t="s">
        <v>531</v>
      </c>
      <c r="T39" s="149"/>
      <c r="U39" s="151"/>
      <c r="V39" s="145" t="s">
        <v>89</v>
      </c>
      <c r="W39" s="149" t="s">
        <v>108</v>
      </c>
      <c r="X39" s="149" t="s">
        <v>109</v>
      </c>
      <c r="Y39" s="65">
        <v>3.17</v>
      </c>
      <c r="Z39" s="185" t="s">
        <v>37</v>
      </c>
      <c r="AA39" s="65"/>
      <c r="AB39" s="65"/>
      <c r="AC39" s="65"/>
      <c r="AD39" s="149"/>
      <c r="AE39" s="151" t="s">
        <v>550</v>
      </c>
      <c r="AF39" s="154" t="s">
        <v>552</v>
      </c>
      <c r="AG39" s="149" t="s">
        <v>550</v>
      </c>
      <c r="AH39" s="149" t="s">
        <v>531</v>
      </c>
      <c r="AI39" s="65"/>
      <c r="AJ39" s="65"/>
      <c r="AK39" s="65"/>
      <c r="AL39" s="65"/>
      <c r="AM39" s="65"/>
      <c r="AN39" s="65"/>
      <c r="AO39" s="65"/>
      <c r="AP39" s="65"/>
      <c r="AQ39" s="65"/>
      <c r="AR39" s="65"/>
      <c r="AS39" s="65"/>
      <c r="AT39" s="65"/>
      <c r="AU39" s="65"/>
      <c r="AV39" s="65"/>
      <c r="AW39" s="65"/>
      <c r="AX39" s="65"/>
      <c r="AY39" s="65"/>
      <c r="AZ39" s="65"/>
      <c r="BA39" s="65"/>
      <c r="BB39" s="65"/>
      <c r="BC39" s="65"/>
      <c r="BD39" s="65"/>
      <c r="BE39" s="65"/>
      <c r="BF39" s="65"/>
      <c r="BG39" s="65"/>
      <c r="BH39" s="155"/>
      <c r="BI39" s="216"/>
      <c r="BJ39" s="158">
        <v>0</v>
      </c>
      <c r="BK39" s="80">
        <f t="shared" si="0"/>
        <v>0</v>
      </c>
      <c r="BL39" s="65"/>
      <c r="BM39" s="157" t="s">
        <v>37</v>
      </c>
      <c r="BN39" s="146" t="s">
        <v>108</v>
      </c>
      <c r="BO39" s="65">
        <v>9</v>
      </c>
      <c r="BP39" s="149" t="s">
        <v>110</v>
      </c>
      <c r="BQ39" s="65">
        <f t="shared" si="5"/>
        <v>365</v>
      </c>
      <c r="BR39" s="65">
        <v>0</v>
      </c>
      <c r="BS39" s="151" t="s">
        <v>115</v>
      </c>
      <c r="BT39" s="158">
        <v>40</v>
      </c>
      <c r="BU39" s="80">
        <f t="shared" si="1"/>
        <v>39.419196508709994</v>
      </c>
      <c r="BV39" s="65">
        <v>9</v>
      </c>
      <c r="BW39" s="149" t="s">
        <v>110</v>
      </c>
      <c r="BX39" s="65">
        <v>365</v>
      </c>
      <c r="BY39" s="65">
        <v>3.17</v>
      </c>
      <c r="BZ39" s="155"/>
      <c r="CA39" s="160">
        <f t="shared" si="2"/>
        <v>1157.05</v>
      </c>
      <c r="CB39" s="65">
        <v>61</v>
      </c>
      <c r="CC39" s="161">
        <f t="shared" si="3"/>
        <v>193.37</v>
      </c>
    </row>
    <row r="40" spans="1:81" s="10" customFormat="1" ht="36" x14ac:dyDescent="0.25">
      <c r="A40" s="145" t="s">
        <v>214</v>
      </c>
      <c r="B40" s="146" t="s">
        <v>215</v>
      </c>
      <c r="C40" s="146" t="s">
        <v>216</v>
      </c>
      <c r="D40" s="147" t="s">
        <v>217</v>
      </c>
      <c r="E40" s="148">
        <v>5</v>
      </c>
      <c r="F40" s="149" t="s">
        <v>107</v>
      </c>
      <c r="G40" s="150">
        <v>38.556305999999999</v>
      </c>
      <c r="H40" s="150">
        <v>-121.25877199999999</v>
      </c>
      <c r="I40" s="151" t="s">
        <v>400</v>
      </c>
      <c r="J40" s="148" t="s">
        <v>531</v>
      </c>
      <c r="K40" s="222" t="s">
        <v>37</v>
      </c>
      <c r="L40" s="146" t="s">
        <v>391</v>
      </c>
      <c r="M40" s="149"/>
      <c r="N40" s="149"/>
      <c r="O40" s="80">
        <v>18.760000000000002</v>
      </c>
      <c r="P40" s="152" t="s">
        <v>62</v>
      </c>
      <c r="Q40" s="65">
        <v>0</v>
      </c>
      <c r="R40" s="149"/>
      <c r="S40" s="149" t="s">
        <v>531</v>
      </c>
      <c r="T40" s="149"/>
      <c r="U40" s="151"/>
      <c r="V40" s="145" t="s">
        <v>35</v>
      </c>
      <c r="W40" s="149" t="s">
        <v>108</v>
      </c>
      <c r="X40" s="149" t="s">
        <v>218</v>
      </c>
      <c r="Y40" s="65">
        <v>0.49</v>
      </c>
      <c r="Z40" s="185"/>
      <c r="AA40" s="65"/>
      <c r="AB40" s="65">
        <v>0.39</v>
      </c>
      <c r="AC40" s="65"/>
      <c r="AD40" s="149"/>
      <c r="AE40" s="151"/>
      <c r="AF40" s="154" t="s">
        <v>219</v>
      </c>
      <c r="AG40" s="149"/>
      <c r="AH40" s="149" t="s">
        <v>531</v>
      </c>
      <c r="AI40" s="65"/>
      <c r="AJ40" s="65"/>
      <c r="AK40" s="65"/>
      <c r="AL40" s="65"/>
      <c r="AM40" s="65"/>
      <c r="AN40" s="65"/>
      <c r="AO40" s="65"/>
      <c r="AP40" s="65"/>
      <c r="AQ40" s="65"/>
      <c r="AR40" s="65"/>
      <c r="AS40" s="65"/>
      <c r="AT40" s="65"/>
      <c r="AU40" s="65"/>
      <c r="AV40" s="65"/>
      <c r="AW40" s="65"/>
      <c r="AX40" s="65"/>
      <c r="AY40" s="65"/>
      <c r="AZ40" s="65"/>
      <c r="BA40" s="65"/>
      <c r="BB40" s="65"/>
      <c r="BC40" s="65"/>
      <c r="BD40" s="65"/>
      <c r="BE40" s="65"/>
      <c r="BF40" s="65"/>
      <c r="BG40" s="65" t="s">
        <v>42</v>
      </c>
      <c r="BH40" s="155"/>
      <c r="BI40" s="216"/>
      <c r="BJ40" s="158">
        <v>5</v>
      </c>
      <c r="BK40" s="80">
        <f t="shared" si="0"/>
        <v>4.8496803275699998</v>
      </c>
      <c r="BL40" s="65"/>
      <c r="BM40" s="157" t="s">
        <v>37</v>
      </c>
      <c r="BN40" s="146" t="s">
        <v>108</v>
      </c>
      <c r="BO40" s="65">
        <v>9</v>
      </c>
      <c r="BP40" s="149" t="s">
        <v>110</v>
      </c>
      <c r="BQ40" s="65">
        <f t="shared" si="5"/>
        <v>365</v>
      </c>
      <c r="BR40" s="65">
        <v>0.39</v>
      </c>
      <c r="BS40" s="151"/>
      <c r="BT40" s="158">
        <v>6</v>
      </c>
      <c r="BU40" s="80">
        <f t="shared" si="1"/>
        <v>6.0931881038699993</v>
      </c>
      <c r="BV40" s="65">
        <v>9</v>
      </c>
      <c r="BW40" s="149" t="s">
        <v>110</v>
      </c>
      <c r="BX40" s="65">
        <v>365</v>
      </c>
      <c r="BY40" s="65">
        <v>0.49</v>
      </c>
      <c r="BZ40" s="155"/>
      <c r="CA40" s="160">
        <f t="shared" si="2"/>
        <v>178.85</v>
      </c>
      <c r="CB40" s="65">
        <v>61</v>
      </c>
      <c r="CC40" s="161">
        <f t="shared" si="3"/>
        <v>29.89</v>
      </c>
    </row>
    <row r="41" spans="1:81" s="10" customFormat="1" ht="36" x14ac:dyDescent="0.25">
      <c r="A41" s="145" t="s">
        <v>30</v>
      </c>
      <c r="B41" s="146" t="s">
        <v>31</v>
      </c>
      <c r="C41" s="146" t="s">
        <v>32</v>
      </c>
      <c r="D41" s="147" t="s">
        <v>33</v>
      </c>
      <c r="E41" s="148">
        <v>5</v>
      </c>
      <c r="F41" s="149" t="s">
        <v>34</v>
      </c>
      <c r="G41" s="150">
        <v>40.798752999999998</v>
      </c>
      <c r="H41" s="150">
        <v>-122.201464</v>
      </c>
      <c r="I41" s="151" t="s">
        <v>420</v>
      </c>
      <c r="J41" s="148" t="s">
        <v>531</v>
      </c>
      <c r="K41" s="222" t="s">
        <v>37</v>
      </c>
      <c r="L41" s="146" t="s">
        <v>34</v>
      </c>
      <c r="M41" s="149"/>
      <c r="N41" s="149"/>
      <c r="O41" s="157">
        <v>0.63</v>
      </c>
      <c r="P41" s="152" t="s">
        <v>43</v>
      </c>
      <c r="Q41" s="65">
        <v>0</v>
      </c>
      <c r="R41" s="149"/>
      <c r="S41" s="149" t="s">
        <v>531</v>
      </c>
      <c r="T41" s="149"/>
      <c r="U41" s="151"/>
      <c r="V41" s="145" t="s">
        <v>35</v>
      </c>
      <c r="W41" s="149" t="s">
        <v>451</v>
      </c>
      <c r="X41" s="149" t="s">
        <v>36</v>
      </c>
      <c r="Y41" s="65" t="s">
        <v>51</v>
      </c>
      <c r="Z41" s="185"/>
      <c r="AA41" s="65"/>
      <c r="AB41" s="65"/>
      <c r="AC41" s="65"/>
      <c r="AD41" s="149"/>
      <c r="AE41" s="151"/>
      <c r="AF41" s="154" t="s">
        <v>377</v>
      </c>
      <c r="AG41" s="149"/>
      <c r="AH41" s="149" t="s">
        <v>531</v>
      </c>
      <c r="AI41" s="65"/>
      <c r="AJ41" s="65"/>
      <c r="AK41" s="65"/>
      <c r="AL41" s="65"/>
      <c r="AM41" s="65"/>
      <c r="AN41" s="65"/>
      <c r="AO41" s="65"/>
      <c r="AP41" s="65"/>
      <c r="AQ41" s="65"/>
      <c r="AR41" s="65"/>
      <c r="AS41" s="65"/>
      <c r="AT41" s="65"/>
      <c r="AU41" s="65"/>
      <c r="AV41" s="65"/>
      <c r="AW41" s="65"/>
      <c r="AX41" s="65"/>
      <c r="AY41" s="65"/>
      <c r="AZ41" s="65"/>
      <c r="BA41" s="65"/>
      <c r="BB41" s="65"/>
      <c r="BC41" s="65"/>
      <c r="BD41" s="65"/>
      <c r="BE41" s="65"/>
      <c r="BF41" s="65"/>
      <c r="BG41" s="65"/>
      <c r="BH41" s="155"/>
      <c r="BI41" s="216"/>
      <c r="BJ41" s="158">
        <v>20</v>
      </c>
      <c r="BK41" s="80">
        <f t="shared" si="0"/>
        <v>20.725129604999996</v>
      </c>
      <c r="BL41" s="65"/>
      <c r="BM41" s="65" t="s">
        <v>37</v>
      </c>
      <c r="BN41" s="146" t="s">
        <v>39</v>
      </c>
      <c r="BO41" s="65">
        <v>50</v>
      </c>
      <c r="BP41" s="149" t="s">
        <v>38</v>
      </c>
      <c r="BQ41" s="65">
        <f t="shared" si="5"/>
        <v>365</v>
      </c>
      <c r="BR41" s="65">
        <v>0.3</v>
      </c>
      <c r="BS41" s="151"/>
      <c r="BT41" s="158">
        <v>20</v>
      </c>
      <c r="BU41" s="157">
        <f t="shared" si="1"/>
        <v>20.725129604999996</v>
      </c>
      <c r="BV41" s="65">
        <v>50</v>
      </c>
      <c r="BW41" s="149" t="s">
        <v>38</v>
      </c>
      <c r="BX41" s="65">
        <v>365</v>
      </c>
      <c r="BY41" s="65">
        <v>0.3</v>
      </c>
      <c r="BZ41" s="155" t="s">
        <v>37</v>
      </c>
      <c r="CA41" s="160">
        <f t="shared" si="2"/>
        <v>109.5</v>
      </c>
      <c r="CB41" s="65">
        <v>61</v>
      </c>
      <c r="CC41" s="161">
        <f t="shared" si="3"/>
        <v>18.3</v>
      </c>
    </row>
    <row r="42" spans="1:81" s="10" customFormat="1" ht="24" x14ac:dyDescent="0.25">
      <c r="A42" s="145" t="s">
        <v>76</v>
      </c>
      <c r="B42" s="146" t="s">
        <v>77</v>
      </c>
      <c r="C42" s="146" t="s">
        <v>78</v>
      </c>
      <c r="D42" s="147" t="s">
        <v>79</v>
      </c>
      <c r="E42" s="148">
        <v>5</v>
      </c>
      <c r="F42" s="149" t="s">
        <v>80</v>
      </c>
      <c r="G42" s="150">
        <v>39.613805999999997</v>
      </c>
      <c r="H42" s="150">
        <v>-120.86624999999999</v>
      </c>
      <c r="I42" s="151" t="s">
        <v>429</v>
      </c>
      <c r="J42" s="148" t="s">
        <v>531</v>
      </c>
      <c r="K42" s="222" t="s">
        <v>37</v>
      </c>
      <c r="L42" s="146" t="s">
        <v>363</v>
      </c>
      <c r="M42" s="146" t="s">
        <v>362</v>
      </c>
      <c r="N42" s="149"/>
      <c r="O42" s="80">
        <v>21.92</v>
      </c>
      <c r="P42" s="152" t="s">
        <v>82</v>
      </c>
      <c r="Q42" s="65">
        <v>0</v>
      </c>
      <c r="R42" s="149"/>
      <c r="S42" s="65" t="s">
        <v>37</v>
      </c>
      <c r="T42" s="65"/>
      <c r="U42" s="151" t="s">
        <v>83</v>
      </c>
      <c r="V42" s="145" t="s">
        <v>35</v>
      </c>
      <c r="W42" s="149" t="s">
        <v>450</v>
      </c>
      <c r="X42" s="149" t="s">
        <v>81</v>
      </c>
      <c r="Y42" s="65" t="s">
        <v>51</v>
      </c>
      <c r="Z42" s="185"/>
      <c r="AA42" s="65">
        <v>0.3</v>
      </c>
      <c r="AB42" s="65">
        <v>0.3</v>
      </c>
      <c r="AC42" s="65"/>
      <c r="AD42" s="149"/>
      <c r="AE42" s="151" t="s">
        <v>557</v>
      </c>
      <c r="AF42" s="154" t="s">
        <v>377</v>
      </c>
      <c r="AG42" s="149"/>
      <c r="AH42" s="149" t="s">
        <v>531</v>
      </c>
      <c r="AI42" s="65"/>
      <c r="AJ42" s="65"/>
      <c r="AK42" s="65"/>
      <c r="AL42" s="65"/>
      <c r="AM42" s="65"/>
      <c r="AN42" s="65"/>
      <c r="AO42" s="65"/>
      <c r="AP42" s="65"/>
      <c r="AQ42" s="65"/>
      <c r="AR42" s="65"/>
      <c r="AS42" s="65"/>
      <c r="AT42" s="65"/>
      <c r="AU42" s="65"/>
      <c r="AV42" s="65"/>
      <c r="AW42" s="65"/>
      <c r="AX42" s="65"/>
      <c r="AY42" s="65"/>
      <c r="AZ42" s="65"/>
      <c r="BA42" s="65"/>
      <c r="BB42" s="65"/>
      <c r="BC42" s="65"/>
      <c r="BD42" s="65"/>
      <c r="BE42" s="65"/>
      <c r="BF42" s="65"/>
      <c r="BG42" s="65"/>
      <c r="BH42" s="155"/>
      <c r="BI42" s="216"/>
      <c r="BJ42" s="158">
        <v>10</v>
      </c>
      <c r="BK42" s="80">
        <f t="shared" si="0"/>
        <v>13.816753069999999</v>
      </c>
      <c r="BL42" s="65"/>
      <c r="BM42" s="65" t="s">
        <v>37</v>
      </c>
      <c r="BN42" s="146" t="s">
        <v>39</v>
      </c>
      <c r="BO42" s="65">
        <v>50</v>
      </c>
      <c r="BP42" s="149" t="s">
        <v>38</v>
      </c>
      <c r="BQ42" s="65">
        <f t="shared" si="5"/>
        <v>365</v>
      </c>
      <c r="BR42" s="65">
        <v>0.2</v>
      </c>
      <c r="BS42" s="151" t="s">
        <v>554</v>
      </c>
      <c r="BT42" s="158">
        <v>20</v>
      </c>
      <c r="BU42" s="157">
        <f t="shared" si="1"/>
        <v>20.725129604999996</v>
      </c>
      <c r="BV42" s="65">
        <v>50</v>
      </c>
      <c r="BW42" s="149" t="s">
        <v>38</v>
      </c>
      <c r="BX42" s="65">
        <v>365</v>
      </c>
      <c r="BY42" s="65">
        <v>0.3</v>
      </c>
      <c r="BZ42" s="155"/>
      <c r="CA42" s="160">
        <f t="shared" si="2"/>
        <v>109.5</v>
      </c>
      <c r="CB42" s="65">
        <v>61</v>
      </c>
      <c r="CC42" s="161">
        <f t="shared" si="3"/>
        <v>18.3</v>
      </c>
    </row>
    <row r="43" spans="1:81" s="10" customFormat="1" ht="36" x14ac:dyDescent="0.25">
      <c r="A43" s="145" t="s">
        <v>103</v>
      </c>
      <c r="B43" s="146" t="s">
        <v>104</v>
      </c>
      <c r="C43" s="146" t="s">
        <v>105</v>
      </c>
      <c r="D43" s="147" t="s">
        <v>106</v>
      </c>
      <c r="E43" s="148">
        <v>5</v>
      </c>
      <c r="F43" s="149" t="s">
        <v>107</v>
      </c>
      <c r="G43" s="150">
        <v>38.538333000000002</v>
      </c>
      <c r="H43" s="150">
        <v>-121.316389</v>
      </c>
      <c r="I43" s="151" t="s">
        <v>419</v>
      </c>
      <c r="J43" s="148" t="s">
        <v>531</v>
      </c>
      <c r="K43" s="222" t="s">
        <v>37</v>
      </c>
      <c r="L43" s="146" t="s">
        <v>391</v>
      </c>
      <c r="M43" s="149"/>
      <c r="N43" s="149"/>
      <c r="O43" s="80">
        <v>13.5</v>
      </c>
      <c r="P43" s="152" t="s">
        <v>62</v>
      </c>
      <c r="Q43" s="65">
        <v>0</v>
      </c>
      <c r="R43" s="149"/>
      <c r="S43" s="149" t="s">
        <v>531</v>
      </c>
      <c r="T43" s="149"/>
      <c r="U43" s="151"/>
      <c r="V43" s="145" t="s">
        <v>89</v>
      </c>
      <c r="W43" s="149" t="s">
        <v>108</v>
      </c>
      <c r="X43" s="149" t="s">
        <v>109</v>
      </c>
      <c r="Y43" s="65">
        <f>5.76+1.584</f>
        <v>7.3439999999999994</v>
      </c>
      <c r="Z43" s="185" t="s">
        <v>37</v>
      </c>
      <c r="AA43" s="65"/>
      <c r="AB43" s="65"/>
      <c r="AC43" s="65"/>
      <c r="AD43" s="149"/>
      <c r="AE43" s="151" t="s">
        <v>555</v>
      </c>
      <c r="AF43" s="154" t="s">
        <v>551</v>
      </c>
      <c r="AG43" s="149"/>
      <c r="AH43" s="149" t="s">
        <v>531</v>
      </c>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155"/>
      <c r="BI43" s="216"/>
      <c r="BJ43" s="158">
        <v>50</v>
      </c>
      <c r="BK43" s="80">
        <f t="shared" si="0"/>
        <v>49.740311051999996</v>
      </c>
      <c r="BL43" s="65"/>
      <c r="BM43" s="157" t="s">
        <v>37</v>
      </c>
      <c r="BN43" s="146" t="s">
        <v>108</v>
      </c>
      <c r="BO43" s="65">
        <v>9</v>
      </c>
      <c r="BP43" s="149" t="s">
        <v>110</v>
      </c>
      <c r="BQ43" s="65">
        <f t="shared" si="5"/>
        <v>365</v>
      </c>
      <c r="BR43" s="65">
        <v>4</v>
      </c>
      <c r="BS43" s="147" t="s">
        <v>555</v>
      </c>
      <c r="BT43" s="158">
        <v>90</v>
      </c>
      <c r="BU43" s="80">
        <f t="shared" si="1"/>
        <v>91.32321109147199</v>
      </c>
      <c r="BV43" s="65">
        <v>9</v>
      </c>
      <c r="BW43" s="149" t="s">
        <v>110</v>
      </c>
      <c r="BX43" s="65">
        <v>365</v>
      </c>
      <c r="BY43" s="65">
        <v>7.3440000000000003</v>
      </c>
      <c r="BZ43" s="155"/>
      <c r="CA43" s="160">
        <f t="shared" si="2"/>
        <v>2680.56</v>
      </c>
      <c r="CB43" s="65">
        <v>61</v>
      </c>
      <c r="CC43" s="161">
        <f t="shared" si="3"/>
        <v>447.98400000000004</v>
      </c>
    </row>
    <row r="44" spans="1:81" s="10" customFormat="1" ht="24" x14ac:dyDescent="0.25">
      <c r="A44" s="145" t="s">
        <v>259</v>
      </c>
      <c r="B44" s="146" t="s">
        <v>260</v>
      </c>
      <c r="C44" s="146" t="s">
        <v>626</v>
      </c>
      <c r="D44" s="147" t="s">
        <v>261</v>
      </c>
      <c r="E44" s="148">
        <v>5</v>
      </c>
      <c r="F44" s="149" t="s">
        <v>133</v>
      </c>
      <c r="G44" s="150">
        <v>38.940617000000003</v>
      </c>
      <c r="H44" s="150">
        <v>-120.936972</v>
      </c>
      <c r="I44" s="151" t="s">
        <v>431</v>
      </c>
      <c r="J44" s="148" t="s">
        <v>531</v>
      </c>
      <c r="K44" s="222" t="s">
        <v>37</v>
      </c>
      <c r="L44" s="146" t="s">
        <v>397</v>
      </c>
      <c r="M44" s="146" t="s">
        <v>392</v>
      </c>
      <c r="N44" s="149"/>
      <c r="O44" s="80">
        <v>11.68</v>
      </c>
      <c r="P44" s="152" t="s">
        <v>62</v>
      </c>
      <c r="Q44" s="65">
        <v>0</v>
      </c>
      <c r="R44" s="149"/>
      <c r="S44" s="65" t="s">
        <v>37</v>
      </c>
      <c r="T44" s="65"/>
      <c r="U44" s="151" t="s">
        <v>212</v>
      </c>
      <c r="V44" s="145" t="s">
        <v>35</v>
      </c>
      <c r="W44" s="149" t="s">
        <v>450</v>
      </c>
      <c r="X44" s="149" t="s">
        <v>139</v>
      </c>
      <c r="Y44" s="65">
        <v>0.19400000000000001</v>
      </c>
      <c r="Z44" s="185"/>
      <c r="AA44" s="65"/>
      <c r="AB44" s="65"/>
      <c r="AC44" s="65"/>
      <c r="AD44" s="149"/>
      <c r="AE44" s="151"/>
      <c r="AF44" s="154" t="s">
        <v>569</v>
      </c>
      <c r="AG44" s="149"/>
      <c r="AH44" s="149" t="s">
        <v>531</v>
      </c>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155"/>
      <c r="BI44" s="216"/>
      <c r="BJ44" s="158">
        <v>10</v>
      </c>
      <c r="BK44" s="80">
        <f t="shared" si="0"/>
        <v>13.402250477899999</v>
      </c>
      <c r="BL44" s="65"/>
      <c r="BM44" s="64" t="s">
        <v>37</v>
      </c>
      <c r="BN44" s="146" t="s">
        <v>39</v>
      </c>
      <c r="BO44" s="65">
        <v>50</v>
      </c>
      <c r="BP44" s="149" t="s">
        <v>38</v>
      </c>
      <c r="BQ44" s="65">
        <f t="shared" si="5"/>
        <v>365</v>
      </c>
      <c r="BR44" s="65">
        <v>0.19400000000000001</v>
      </c>
      <c r="BS44" s="163"/>
      <c r="BT44" s="158">
        <v>10</v>
      </c>
      <c r="BU44" s="80">
        <f t="shared" si="1"/>
        <v>13.402250477899999</v>
      </c>
      <c r="BV44" s="65">
        <v>50</v>
      </c>
      <c r="BW44" s="149" t="s">
        <v>38</v>
      </c>
      <c r="BX44" s="65">
        <v>365</v>
      </c>
      <c r="BY44" s="65">
        <v>0.19400000000000001</v>
      </c>
      <c r="BZ44" s="155"/>
      <c r="CA44" s="160">
        <f t="shared" si="2"/>
        <v>70.81</v>
      </c>
      <c r="CB44" s="65">
        <v>61</v>
      </c>
      <c r="CC44" s="161">
        <f t="shared" si="3"/>
        <v>11.834</v>
      </c>
    </row>
    <row r="45" spans="1:81" s="10" customFormat="1" ht="36" x14ac:dyDescent="0.25">
      <c r="A45" s="145" t="s">
        <v>188</v>
      </c>
      <c r="B45" s="146" t="s">
        <v>189</v>
      </c>
      <c r="C45" s="146" t="s">
        <v>190</v>
      </c>
      <c r="D45" s="147" t="s">
        <v>191</v>
      </c>
      <c r="E45" s="148">
        <v>5</v>
      </c>
      <c r="F45" s="149" t="s">
        <v>192</v>
      </c>
      <c r="G45" s="150">
        <v>38.456944</v>
      </c>
      <c r="H45" s="150">
        <v>-120.03694400000001</v>
      </c>
      <c r="I45" s="151" t="s">
        <v>423</v>
      </c>
      <c r="J45" s="148" t="s">
        <v>531</v>
      </c>
      <c r="K45" s="222" t="s">
        <v>37</v>
      </c>
      <c r="L45" s="146" t="s">
        <v>366</v>
      </c>
      <c r="M45" s="146" t="s">
        <v>365</v>
      </c>
      <c r="N45" s="149"/>
      <c r="O45" s="80">
        <v>45.96</v>
      </c>
      <c r="P45" s="152" t="s">
        <v>82</v>
      </c>
      <c r="Q45" s="65">
        <v>1</v>
      </c>
      <c r="R45" s="149" t="s">
        <v>193</v>
      </c>
      <c r="S45" s="149" t="s">
        <v>531</v>
      </c>
      <c r="T45" s="149"/>
      <c r="U45" s="151"/>
      <c r="V45" s="145" t="s">
        <v>35</v>
      </c>
      <c r="W45" s="149" t="s">
        <v>121</v>
      </c>
      <c r="X45" s="149" t="s">
        <v>122</v>
      </c>
      <c r="Y45" s="65">
        <v>0.5</v>
      </c>
      <c r="Z45" s="186"/>
      <c r="AA45" s="157">
        <v>1</v>
      </c>
      <c r="AB45" s="65">
        <v>6.8000000000000005E-2</v>
      </c>
      <c r="AC45" s="65" t="s">
        <v>37</v>
      </c>
      <c r="AD45" s="149" t="s">
        <v>586</v>
      </c>
      <c r="AE45" s="151" t="s">
        <v>585</v>
      </c>
      <c r="AF45" s="154" t="s">
        <v>531</v>
      </c>
      <c r="AG45" s="149"/>
      <c r="AH45" s="149" t="s">
        <v>128</v>
      </c>
      <c r="AI45" s="65"/>
      <c r="AJ45" s="65"/>
      <c r="AK45" s="65"/>
      <c r="AL45" s="65"/>
      <c r="AM45" s="65"/>
      <c r="AN45" s="65"/>
      <c r="AO45" s="65"/>
      <c r="AP45" s="65"/>
      <c r="AQ45" s="65"/>
      <c r="AR45" s="65"/>
      <c r="AS45" s="65" t="s">
        <v>42</v>
      </c>
      <c r="AT45" s="65"/>
      <c r="AU45" s="65"/>
      <c r="AV45" s="65"/>
      <c r="AW45" s="65"/>
      <c r="AX45" s="65"/>
      <c r="AY45" s="65"/>
      <c r="AZ45" s="65"/>
      <c r="BA45" s="65"/>
      <c r="BB45" s="65" t="s">
        <v>42</v>
      </c>
      <c r="BC45" s="65"/>
      <c r="BD45" s="65"/>
      <c r="BE45" s="65"/>
      <c r="BF45" s="65"/>
      <c r="BG45" s="65"/>
      <c r="BH45" s="155"/>
      <c r="BI45" s="216" t="s">
        <v>37</v>
      </c>
      <c r="BJ45" s="158">
        <v>1</v>
      </c>
      <c r="BK45" s="157">
        <f t="shared" si="0"/>
        <v>0.95922335011999993</v>
      </c>
      <c r="BL45" s="65"/>
      <c r="BM45" s="80" t="s">
        <v>37</v>
      </c>
      <c r="BN45" s="146" t="s">
        <v>127</v>
      </c>
      <c r="BO45" s="80">
        <v>20</v>
      </c>
      <c r="BP45" s="149" t="s">
        <v>162</v>
      </c>
      <c r="BQ45" s="65">
        <v>181</v>
      </c>
      <c r="BR45" s="162">
        <v>7.0000000000000007E-2</v>
      </c>
      <c r="BS45" s="147" t="s">
        <v>585</v>
      </c>
      <c r="BT45" s="158">
        <v>10</v>
      </c>
      <c r="BU45" s="80">
        <f t="shared" si="1"/>
        <v>13.703190716</v>
      </c>
      <c r="BV45" s="80">
        <f>BO45</f>
        <v>20</v>
      </c>
      <c r="BW45" s="149" t="str">
        <f>BP45</f>
        <v>95th% of pooled data (lognormal distribution) for "Mun WWTP - Sec. no filtration", rounded to 1 sig fig; n=698</v>
      </c>
      <c r="BX45" s="65">
        <f>31+28+31+30+31+30</f>
        <v>181</v>
      </c>
      <c r="BY45" s="65">
        <v>1</v>
      </c>
      <c r="BZ45" s="155"/>
      <c r="CA45" s="160">
        <f t="shared" si="2"/>
        <v>181</v>
      </c>
      <c r="CB45" s="65">
        <v>0</v>
      </c>
      <c r="CC45" s="161">
        <f t="shared" si="3"/>
        <v>0</v>
      </c>
    </row>
    <row r="46" spans="1:81" s="10" customFormat="1" ht="36" x14ac:dyDescent="0.25">
      <c r="A46" s="145" t="s">
        <v>295</v>
      </c>
      <c r="B46" s="146" t="s">
        <v>296</v>
      </c>
      <c r="C46" s="146" t="s">
        <v>297</v>
      </c>
      <c r="D46" s="147" t="s">
        <v>298</v>
      </c>
      <c r="E46" s="148">
        <v>5</v>
      </c>
      <c r="F46" s="149" t="s">
        <v>67</v>
      </c>
      <c r="G46" s="150">
        <v>39.837617000000002</v>
      </c>
      <c r="H46" s="150">
        <v>-120.429289</v>
      </c>
      <c r="I46" s="151" t="s">
        <v>436</v>
      </c>
      <c r="J46" s="148" t="s">
        <v>531</v>
      </c>
      <c r="K46" s="222" t="s">
        <v>37</v>
      </c>
      <c r="L46" s="146" t="s">
        <v>399</v>
      </c>
      <c r="M46" s="146" t="s">
        <v>367</v>
      </c>
      <c r="N46" s="149"/>
      <c r="O46" s="80">
        <v>76.5</v>
      </c>
      <c r="P46" s="152" t="s">
        <v>69</v>
      </c>
      <c r="Q46" s="65">
        <v>0</v>
      </c>
      <c r="R46" s="149"/>
      <c r="S46" s="149" t="s">
        <v>531</v>
      </c>
      <c r="T46" s="149"/>
      <c r="U46" s="151"/>
      <c r="V46" s="145" t="s">
        <v>35</v>
      </c>
      <c r="W46" s="149" t="s">
        <v>121</v>
      </c>
      <c r="X46" s="149" t="s">
        <v>122</v>
      </c>
      <c r="Y46" s="65">
        <v>8.1000000000000003E-2</v>
      </c>
      <c r="Z46" s="185"/>
      <c r="AA46" s="65"/>
      <c r="AB46" s="65" t="s">
        <v>51</v>
      </c>
      <c r="AC46" s="65" t="s">
        <v>37</v>
      </c>
      <c r="AD46" s="149" t="s">
        <v>299</v>
      </c>
      <c r="AE46" s="151" t="s">
        <v>583</v>
      </c>
      <c r="AF46" s="154" t="s">
        <v>531</v>
      </c>
      <c r="AG46" s="149"/>
      <c r="AH46" s="149" t="s">
        <v>124</v>
      </c>
      <c r="AI46" s="65"/>
      <c r="AJ46" s="65"/>
      <c r="AK46" s="65"/>
      <c r="AL46" s="65"/>
      <c r="AM46" s="65" t="s">
        <v>42</v>
      </c>
      <c r="AN46" s="65"/>
      <c r="AO46" s="65"/>
      <c r="AP46" s="65"/>
      <c r="AQ46" s="65"/>
      <c r="AR46" s="65"/>
      <c r="AS46" s="65"/>
      <c r="AT46" s="65"/>
      <c r="AU46" s="65"/>
      <c r="AV46" s="65"/>
      <c r="AW46" s="65"/>
      <c r="AX46" s="65"/>
      <c r="AY46" s="65"/>
      <c r="AZ46" s="65"/>
      <c r="BA46" s="65" t="s">
        <v>42</v>
      </c>
      <c r="BB46" s="65"/>
      <c r="BC46" s="65" t="s">
        <v>42</v>
      </c>
      <c r="BD46" s="65"/>
      <c r="BE46" s="65"/>
      <c r="BF46" s="65"/>
      <c r="BG46" s="65"/>
      <c r="BH46" s="155"/>
      <c r="BI46" s="216"/>
      <c r="BJ46" s="158">
        <v>0</v>
      </c>
      <c r="BK46" s="80">
        <f t="shared" si="0"/>
        <v>0</v>
      </c>
      <c r="BL46" s="65"/>
      <c r="BM46" s="80" t="s">
        <v>37</v>
      </c>
      <c r="BN46" s="146" t="s">
        <v>300</v>
      </c>
      <c r="BO46" s="80">
        <v>10</v>
      </c>
      <c r="BP46" s="149" t="s">
        <v>645</v>
      </c>
      <c r="BQ46" s="65">
        <v>160</v>
      </c>
      <c r="BR46" s="80">
        <v>0</v>
      </c>
      <c r="BS46" s="166" t="s">
        <v>583</v>
      </c>
      <c r="BT46" s="156">
        <v>0.5</v>
      </c>
      <c r="BU46" s="157">
        <f t="shared" si="1"/>
        <v>0.48453271040000001</v>
      </c>
      <c r="BV46" s="80">
        <v>10</v>
      </c>
      <c r="BW46" s="149" t="s">
        <v>645</v>
      </c>
      <c r="BX46" s="65">
        <f>15+31+31+28+31+24</f>
        <v>160</v>
      </c>
      <c r="BY46" s="65">
        <v>0.08</v>
      </c>
      <c r="BZ46" s="155"/>
      <c r="CA46" s="160">
        <f t="shared" si="2"/>
        <v>12.8</v>
      </c>
      <c r="CB46" s="65">
        <v>15</v>
      </c>
      <c r="CC46" s="161">
        <f t="shared" si="3"/>
        <v>1.2</v>
      </c>
    </row>
    <row r="47" spans="1:81" s="10" customFormat="1" ht="36" x14ac:dyDescent="0.25">
      <c r="A47" s="145" t="s">
        <v>135</v>
      </c>
      <c r="B47" s="146" t="s">
        <v>136</v>
      </c>
      <c r="C47" s="146" t="s">
        <v>137</v>
      </c>
      <c r="D47" s="147" t="s">
        <v>138</v>
      </c>
      <c r="E47" s="148">
        <v>5</v>
      </c>
      <c r="F47" s="149" t="s">
        <v>120</v>
      </c>
      <c r="G47" s="150">
        <v>39.211221999999999</v>
      </c>
      <c r="H47" s="150">
        <v>-121.051833</v>
      </c>
      <c r="I47" s="151" t="s">
        <v>428</v>
      </c>
      <c r="J47" s="148" t="s">
        <v>531</v>
      </c>
      <c r="K47" s="222" t="s">
        <v>37</v>
      </c>
      <c r="L47" s="146" t="s">
        <v>361</v>
      </c>
      <c r="M47" s="149"/>
      <c r="N47" s="149"/>
      <c r="O47" s="80">
        <v>26.41</v>
      </c>
      <c r="P47" s="152" t="s">
        <v>82</v>
      </c>
      <c r="Q47" s="65">
        <v>0</v>
      </c>
      <c r="R47" s="149"/>
      <c r="S47" s="65" t="s">
        <v>37</v>
      </c>
      <c r="T47" s="65"/>
      <c r="U47" s="151" t="s">
        <v>125</v>
      </c>
      <c r="V47" s="145" t="s">
        <v>35</v>
      </c>
      <c r="W47" s="149" t="s">
        <v>450</v>
      </c>
      <c r="X47" s="149" t="s">
        <v>139</v>
      </c>
      <c r="Y47" s="65">
        <v>2.2999999999999998</v>
      </c>
      <c r="Z47" s="185" t="s">
        <v>37</v>
      </c>
      <c r="AA47" s="65"/>
      <c r="AB47" s="162">
        <f>(230*60*24)/10^6</f>
        <v>0.33119999999999999</v>
      </c>
      <c r="AC47" s="65"/>
      <c r="AD47" s="149"/>
      <c r="AE47" s="151"/>
      <c r="AF47" s="154" t="s">
        <v>375</v>
      </c>
      <c r="AG47" s="149"/>
      <c r="AH47" s="149" t="s">
        <v>531</v>
      </c>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155"/>
      <c r="BI47" s="216"/>
      <c r="BJ47" s="158">
        <v>1</v>
      </c>
      <c r="BK47" s="162">
        <f t="shared" si="0"/>
        <v>1.2435077763</v>
      </c>
      <c r="BL47" s="65" t="s">
        <v>37</v>
      </c>
      <c r="BM47" s="162"/>
      <c r="BN47" s="146" t="s">
        <v>476</v>
      </c>
      <c r="BO47" s="80">
        <v>3</v>
      </c>
      <c r="BP47" s="146" t="s">
        <v>640</v>
      </c>
      <c r="BQ47" s="65">
        <f>BX47</f>
        <v>365</v>
      </c>
      <c r="BR47" s="157">
        <v>0.3</v>
      </c>
      <c r="BS47" s="147" t="s">
        <v>554</v>
      </c>
      <c r="BT47" s="158">
        <v>2</v>
      </c>
      <c r="BU47" s="80">
        <f t="shared" si="1"/>
        <v>2.0725129605000001</v>
      </c>
      <c r="BV47" s="80">
        <v>3</v>
      </c>
      <c r="BW47" s="146" t="s">
        <v>140</v>
      </c>
      <c r="BX47" s="65">
        <v>365</v>
      </c>
      <c r="BY47" s="65">
        <v>0.5</v>
      </c>
      <c r="BZ47" s="155"/>
      <c r="CA47" s="160">
        <f t="shared" si="2"/>
        <v>182.5</v>
      </c>
      <c r="CB47" s="65">
        <v>61</v>
      </c>
      <c r="CC47" s="161">
        <f t="shared" si="3"/>
        <v>30.5</v>
      </c>
    </row>
    <row r="48" spans="1:81" s="10" customFormat="1" ht="24" x14ac:dyDescent="0.25">
      <c r="A48" s="145" t="s">
        <v>177</v>
      </c>
      <c r="B48" s="146" t="s">
        <v>178</v>
      </c>
      <c r="C48" s="146" t="s">
        <v>179</v>
      </c>
      <c r="D48" s="147" t="s">
        <v>180</v>
      </c>
      <c r="E48" s="148">
        <v>5</v>
      </c>
      <c r="F48" s="149" t="s">
        <v>181</v>
      </c>
      <c r="G48" s="150">
        <v>38.057222000000003</v>
      </c>
      <c r="H48" s="150">
        <v>-120.53694400000001</v>
      </c>
      <c r="I48" s="151" t="s">
        <v>627</v>
      </c>
      <c r="J48" s="148" t="s">
        <v>531</v>
      </c>
      <c r="K48" s="222" t="s">
        <v>37</v>
      </c>
      <c r="L48" s="146" t="s">
        <v>366</v>
      </c>
      <c r="M48" s="146" t="s">
        <v>365</v>
      </c>
      <c r="N48" s="149"/>
      <c r="O48" s="80">
        <v>5.26</v>
      </c>
      <c r="P48" s="152" t="s">
        <v>43</v>
      </c>
      <c r="Q48" s="65">
        <v>0</v>
      </c>
      <c r="R48" s="149"/>
      <c r="S48" s="149" t="s">
        <v>531</v>
      </c>
      <c r="T48" s="149"/>
      <c r="U48" s="151"/>
      <c r="V48" s="145" t="s">
        <v>35</v>
      </c>
      <c r="W48" s="149" t="s">
        <v>121</v>
      </c>
      <c r="X48" s="149" t="s">
        <v>122</v>
      </c>
      <c r="Y48" s="65">
        <v>0.6</v>
      </c>
      <c r="Z48" s="185"/>
      <c r="AA48" s="65"/>
      <c r="AB48" s="65"/>
      <c r="AC48" s="65" t="s">
        <v>37</v>
      </c>
      <c r="AD48" s="149" t="s">
        <v>590</v>
      </c>
      <c r="AE48" s="151" t="s">
        <v>589</v>
      </c>
      <c r="AF48" s="154" t="s">
        <v>531</v>
      </c>
      <c r="AG48" s="149"/>
      <c r="AH48" s="149" t="s">
        <v>124</v>
      </c>
      <c r="AI48" s="65"/>
      <c r="AJ48" s="149"/>
      <c r="AK48" s="65"/>
      <c r="AL48" s="65"/>
      <c r="AM48" s="65" t="s">
        <v>42</v>
      </c>
      <c r="AN48" s="65"/>
      <c r="AO48" s="65"/>
      <c r="AP48" s="65"/>
      <c r="AQ48" s="65"/>
      <c r="AR48" s="65"/>
      <c r="AS48" s="65"/>
      <c r="AT48" s="65"/>
      <c r="AU48" s="65"/>
      <c r="AV48" s="65"/>
      <c r="AW48" s="65" t="s">
        <v>42</v>
      </c>
      <c r="AX48" s="65"/>
      <c r="AY48" s="65" t="s">
        <v>42</v>
      </c>
      <c r="AZ48" s="65"/>
      <c r="BA48" s="65" t="s">
        <v>42</v>
      </c>
      <c r="BB48" s="65"/>
      <c r="BC48" s="65"/>
      <c r="BD48" s="65" t="s">
        <v>42</v>
      </c>
      <c r="BE48" s="65"/>
      <c r="BF48" s="65"/>
      <c r="BG48" s="65"/>
      <c r="BH48" s="155"/>
      <c r="BI48" s="216"/>
      <c r="BJ48" s="156">
        <v>0.3</v>
      </c>
      <c r="BK48" s="157">
        <f t="shared" si="0"/>
        <v>0.27406381431999999</v>
      </c>
      <c r="BL48" s="65" t="s">
        <v>37</v>
      </c>
      <c r="BM48" s="80"/>
      <c r="BN48" s="146" t="s">
        <v>476</v>
      </c>
      <c r="BO48" s="80">
        <v>1</v>
      </c>
      <c r="BP48" s="146" t="s">
        <v>637</v>
      </c>
      <c r="BQ48" s="65">
        <v>181</v>
      </c>
      <c r="BR48" s="157">
        <v>0.4</v>
      </c>
      <c r="BS48" s="147" t="s">
        <v>589</v>
      </c>
      <c r="BT48" s="158">
        <v>2</v>
      </c>
      <c r="BU48" s="157">
        <f t="shared" si="1"/>
        <v>1.64438288592</v>
      </c>
      <c r="BV48" s="65">
        <v>4</v>
      </c>
      <c r="BW48" s="149" t="s">
        <v>647</v>
      </c>
      <c r="BX48" s="65">
        <f>15+31+31+28+31+30+15</f>
        <v>181</v>
      </c>
      <c r="BY48" s="65">
        <v>0.6</v>
      </c>
      <c r="BZ48" s="155"/>
      <c r="CA48" s="160">
        <f t="shared" si="2"/>
        <v>108.6</v>
      </c>
      <c r="CB48" s="65">
        <v>15</v>
      </c>
      <c r="CC48" s="161">
        <f t="shared" si="3"/>
        <v>9</v>
      </c>
    </row>
    <row r="49" spans="1:81" s="10" customFormat="1" ht="36" x14ac:dyDescent="0.25">
      <c r="A49" s="145" t="s">
        <v>220</v>
      </c>
      <c r="B49" s="146" t="s">
        <v>221</v>
      </c>
      <c r="C49" s="146" t="s">
        <v>222</v>
      </c>
      <c r="D49" s="147" t="s">
        <v>223</v>
      </c>
      <c r="E49" s="148">
        <v>5</v>
      </c>
      <c r="F49" s="149" t="s">
        <v>107</v>
      </c>
      <c r="G49" s="150">
        <v>38.478611000000001</v>
      </c>
      <c r="H49" s="150">
        <v>-121.39361100000001</v>
      </c>
      <c r="I49" s="151" t="s">
        <v>401</v>
      </c>
      <c r="J49" s="148" t="s">
        <v>531</v>
      </c>
      <c r="K49" s="222" t="s">
        <v>37</v>
      </c>
      <c r="L49" s="146" t="s">
        <v>391</v>
      </c>
      <c r="M49" s="149"/>
      <c r="N49" s="149"/>
      <c r="O49" s="80">
        <v>5.93</v>
      </c>
      <c r="P49" s="152" t="s">
        <v>225</v>
      </c>
      <c r="Q49" s="65">
        <v>0</v>
      </c>
      <c r="R49" s="149"/>
      <c r="S49" s="149" t="s">
        <v>531</v>
      </c>
      <c r="T49" s="149"/>
      <c r="U49" s="151"/>
      <c r="V49" s="145" t="s">
        <v>35</v>
      </c>
      <c r="W49" s="149" t="s">
        <v>108</v>
      </c>
      <c r="X49" s="149" t="s">
        <v>224</v>
      </c>
      <c r="Y49" s="65">
        <v>0.432</v>
      </c>
      <c r="Z49" s="185"/>
      <c r="AA49" s="65"/>
      <c r="AB49" s="65"/>
      <c r="AC49" s="65"/>
      <c r="AD49" s="149"/>
      <c r="AE49" s="151"/>
      <c r="AF49" s="154" t="s">
        <v>553</v>
      </c>
      <c r="AG49" s="149"/>
      <c r="AH49" s="149" t="s">
        <v>531</v>
      </c>
      <c r="AI49" s="65"/>
      <c r="AJ49" s="65"/>
      <c r="AK49" s="65"/>
      <c r="AL49" s="65"/>
      <c r="AM49" s="65"/>
      <c r="AN49" s="65"/>
      <c r="AO49" s="65"/>
      <c r="AP49" s="65"/>
      <c r="AQ49" s="65"/>
      <c r="AR49" s="65"/>
      <c r="AS49" s="65"/>
      <c r="AT49" s="65"/>
      <c r="AU49" s="65"/>
      <c r="AV49" s="65"/>
      <c r="AW49" s="65"/>
      <c r="AX49" s="65"/>
      <c r="AY49" s="65"/>
      <c r="AZ49" s="65"/>
      <c r="BA49" s="65"/>
      <c r="BB49" s="65"/>
      <c r="BC49" s="65"/>
      <c r="BD49" s="65"/>
      <c r="BE49" s="65"/>
      <c r="BF49" s="65"/>
      <c r="BG49" s="65"/>
      <c r="BH49" s="155"/>
      <c r="BI49" s="216"/>
      <c r="BJ49" s="158">
        <v>4</v>
      </c>
      <c r="BK49" s="157">
        <f t="shared" si="0"/>
        <v>3.7305233288999995</v>
      </c>
      <c r="BL49" s="65"/>
      <c r="BM49" s="157" t="s">
        <v>37</v>
      </c>
      <c r="BN49" s="146" t="s">
        <v>108</v>
      </c>
      <c r="BO49" s="65">
        <v>9</v>
      </c>
      <c r="BP49" s="149" t="s">
        <v>110</v>
      </c>
      <c r="BQ49" s="65">
        <f>BX49</f>
        <v>365</v>
      </c>
      <c r="BR49" s="157">
        <v>0.3</v>
      </c>
      <c r="BS49" s="147" t="s">
        <v>554</v>
      </c>
      <c r="BT49" s="158">
        <v>5</v>
      </c>
      <c r="BU49" s="80">
        <f t="shared" si="1"/>
        <v>5.3719535936159994</v>
      </c>
      <c r="BV49" s="65">
        <v>9</v>
      </c>
      <c r="BW49" s="149" t="s">
        <v>110</v>
      </c>
      <c r="BX49" s="65">
        <v>365</v>
      </c>
      <c r="BY49" s="65">
        <v>0.432</v>
      </c>
      <c r="BZ49" s="155"/>
      <c r="CA49" s="160">
        <f t="shared" si="2"/>
        <v>157.68</v>
      </c>
      <c r="CB49" s="65">
        <v>61</v>
      </c>
      <c r="CC49" s="161">
        <f t="shared" si="3"/>
        <v>26.352</v>
      </c>
    </row>
    <row r="50" spans="1:81" s="10" customFormat="1" ht="48" x14ac:dyDescent="0.25">
      <c r="A50" s="145" t="s">
        <v>262</v>
      </c>
      <c r="B50" s="146" t="s">
        <v>263</v>
      </c>
      <c r="C50" s="146" t="s">
        <v>264</v>
      </c>
      <c r="D50" s="147" t="s">
        <v>265</v>
      </c>
      <c r="E50" s="148">
        <v>5</v>
      </c>
      <c r="F50" s="149" t="s">
        <v>181</v>
      </c>
      <c r="G50" s="150">
        <v>38.144413999999998</v>
      </c>
      <c r="H50" s="150">
        <v>-120.379397</v>
      </c>
      <c r="I50" s="151" t="s">
        <v>414</v>
      </c>
      <c r="J50" s="148" t="s">
        <v>531</v>
      </c>
      <c r="K50" s="222" t="s">
        <v>37</v>
      </c>
      <c r="L50" s="146" t="s">
        <v>366</v>
      </c>
      <c r="M50" s="146" t="s">
        <v>365</v>
      </c>
      <c r="N50" s="149"/>
      <c r="O50" s="80">
        <v>11.75</v>
      </c>
      <c r="P50" s="152" t="s">
        <v>62</v>
      </c>
      <c r="Q50" s="65">
        <v>0</v>
      </c>
      <c r="R50" s="149"/>
      <c r="S50" s="149" t="s">
        <v>531</v>
      </c>
      <c r="T50" s="149"/>
      <c r="U50" s="151"/>
      <c r="V50" s="145" t="s">
        <v>35</v>
      </c>
      <c r="W50" s="149" t="s">
        <v>121</v>
      </c>
      <c r="X50" s="149" t="s">
        <v>122</v>
      </c>
      <c r="Y50" s="65">
        <v>0.19</v>
      </c>
      <c r="Z50" s="185"/>
      <c r="AA50" s="65">
        <v>0.84</v>
      </c>
      <c r="AB50" s="65">
        <v>7.0000000000000007E-2</v>
      </c>
      <c r="AC50" s="65" t="s">
        <v>37</v>
      </c>
      <c r="AD50" s="149" t="s">
        <v>587</v>
      </c>
      <c r="AE50" s="151" t="s">
        <v>588</v>
      </c>
      <c r="AF50" s="154" t="s">
        <v>531</v>
      </c>
      <c r="AG50" s="149"/>
      <c r="AH50" s="149" t="s">
        <v>124</v>
      </c>
      <c r="AI50" s="65"/>
      <c r="AJ50" s="65" t="s">
        <v>42</v>
      </c>
      <c r="AK50" s="65"/>
      <c r="AL50" s="65"/>
      <c r="AM50" s="65"/>
      <c r="AN50" s="65"/>
      <c r="AO50" s="65"/>
      <c r="AP50" s="65"/>
      <c r="AQ50" s="65"/>
      <c r="AR50" s="65"/>
      <c r="AS50" s="65"/>
      <c r="AT50" s="65"/>
      <c r="AU50" s="65"/>
      <c r="AV50" s="65" t="s">
        <v>42</v>
      </c>
      <c r="AW50" s="65"/>
      <c r="AX50" s="65" t="s">
        <v>42</v>
      </c>
      <c r="AY50" s="65"/>
      <c r="AZ50" s="65"/>
      <c r="BA50" s="65" t="s">
        <v>42</v>
      </c>
      <c r="BB50" s="65"/>
      <c r="BC50" s="65"/>
      <c r="BD50" s="65" t="s">
        <v>42</v>
      </c>
      <c r="BE50" s="65"/>
      <c r="BF50" s="65"/>
      <c r="BG50" s="65"/>
      <c r="BH50" s="155"/>
      <c r="BI50" s="216"/>
      <c r="BJ50" s="164">
        <v>0.01</v>
      </c>
      <c r="BK50" s="167">
        <f t="shared" si="0"/>
        <v>1.059915304E-2</v>
      </c>
      <c r="BL50" s="65"/>
      <c r="BM50" s="80" t="s">
        <v>37</v>
      </c>
      <c r="BN50" s="146" t="s">
        <v>123</v>
      </c>
      <c r="BO50" s="80">
        <v>4</v>
      </c>
      <c r="BP50" s="149" t="s">
        <v>647</v>
      </c>
      <c r="BQ50" s="65">
        <v>10</v>
      </c>
      <c r="BR50" s="65">
        <v>7.0000000000000007E-2</v>
      </c>
      <c r="BS50" s="147" t="s">
        <v>588</v>
      </c>
      <c r="BT50" s="156">
        <v>0.1</v>
      </c>
      <c r="BU50" s="157">
        <f t="shared" si="1"/>
        <v>0.12718983647999998</v>
      </c>
      <c r="BV50" s="80">
        <v>4</v>
      </c>
      <c r="BW50" s="149" t="s">
        <v>647</v>
      </c>
      <c r="BX50" s="65">
        <v>10</v>
      </c>
      <c r="BY50" s="65">
        <v>0.84</v>
      </c>
      <c r="BZ50" s="155"/>
      <c r="CA50" s="160">
        <f t="shared" si="2"/>
        <v>8.4</v>
      </c>
      <c r="CB50" s="65">
        <v>0</v>
      </c>
      <c r="CC50" s="161">
        <f t="shared" si="3"/>
        <v>0</v>
      </c>
    </row>
    <row r="51" spans="1:81" s="10" customFormat="1" ht="36" x14ac:dyDescent="0.25">
      <c r="A51" s="145" t="s">
        <v>301</v>
      </c>
      <c r="B51" s="146" t="s">
        <v>302</v>
      </c>
      <c r="C51" s="146" t="s">
        <v>303</v>
      </c>
      <c r="D51" s="147" t="s">
        <v>304</v>
      </c>
      <c r="E51" s="148">
        <v>5</v>
      </c>
      <c r="F51" s="149" t="s">
        <v>120</v>
      </c>
      <c r="G51" s="150">
        <v>39.401944</v>
      </c>
      <c r="H51" s="150">
        <v>-120.791111</v>
      </c>
      <c r="I51" s="151" t="s">
        <v>409</v>
      </c>
      <c r="J51" s="148" t="s">
        <v>531</v>
      </c>
      <c r="K51" s="222" t="s">
        <v>37</v>
      </c>
      <c r="L51" s="146" t="s">
        <v>363</v>
      </c>
      <c r="M51" s="149"/>
      <c r="N51" s="149"/>
      <c r="O51" s="80">
        <v>32.22</v>
      </c>
      <c r="P51" s="152" t="s">
        <v>82</v>
      </c>
      <c r="Q51" s="65">
        <v>0</v>
      </c>
      <c r="R51" s="149"/>
      <c r="S51" s="65" t="s">
        <v>37</v>
      </c>
      <c r="T51" s="65"/>
      <c r="U51" s="151" t="s">
        <v>625</v>
      </c>
      <c r="V51" s="145" t="s">
        <v>35</v>
      </c>
      <c r="W51" s="149" t="s">
        <v>450</v>
      </c>
      <c r="X51" s="149" t="s">
        <v>139</v>
      </c>
      <c r="Y51" s="65">
        <v>6.5000000000000002E-2</v>
      </c>
      <c r="Z51" s="185"/>
      <c r="AA51" s="65"/>
      <c r="AB51" s="65"/>
      <c r="AC51" s="65"/>
      <c r="AD51" s="149"/>
      <c r="AE51" s="151"/>
      <c r="AF51" s="154" t="s">
        <v>377</v>
      </c>
      <c r="AG51" s="149"/>
      <c r="AH51" s="149" t="s">
        <v>531</v>
      </c>
      <c r="AI51" s="65"/>
      <c r="AJ51" s="65"/>
      <c r="AK51" s="65"/>
      <c r="AL51" s="65"/>
      <c r="AM51" s="65"/>
      <c r="AN51" s="65"/>
      <c r="AO51" s="65"/>
      <c r="AP51" s="65"/>
      <c r="AQ51" s="65"/>
      <c r="AR51" s="65"/>
      <c r="AS51" s="65"/>
      <c r="AT51" s="65"/>
      <c r="AU51" s="65"/>
      <c r="AV51" s="65"/>
      <c r="AW51" s="65"/>
      <c r="AX51" s="65"/>
      <c r="AY51" s="65"/>
      <c r="AZ51" s="65"/>
      <c r="BA51" s="65"/>
      <c r="BB51" s="65"/>
      <c r="BC51" s="65"/>
      <c r="BD51" s="65"/>
      <c r="BE51" s="65"/>
      <c r="BF51" s="65"/>
      <c r="BG51" s="65"/>
      <c r="BH51" s="155"/>
      <c r="BI51" s="216"/>
      <c r="BJ51" s="158">
        <v>4</v>
      </c>
      <c r="BK51" s="162">
        <f t="shared" si="0"/>
        <v>4.4904447477499998</v>
      </c>
      <c r="BL51" s="65"/>
      <c r="BM51" s="64" t="s">
        <v>37</v>
      </c>
      <c r="BN51" s="146" t="s">
        <v>39</v>
      </c>
      <c r="BO51" s="65">
        <v>50</v>
      </c>
      <c r="BP51" s="149" t="s">
        <v>38</v>
      </c>
      <c r="BQ51" s="65">
        <f>BX51</f>
        <v>365</v>
      </c>
      <c r="BR51" s="65">
        <v>6.5000000000000002E-2</v>
      </c>
      <c r="BS51" s="163"/>
      <c r="BT51" s="158">
        <v>4</v>
      </c>
      <c r="BU51" s="162">
        <f t="shared" si="1"/>
        <v>4.4904447477499998</v>
      </c>
      <c r="BV51" s="65">
        <v>50</v>
      </c>
      <c r="BW51" s="149" t="s">
        <v>38</v>
      </c>
      <c r="BX51" s="65">
        <v>365</v>
      </c>
      <c r="BY51" s="65">
        <v>6.5000000000000002E-2</v>
      </c>
      <c r="BZ51" s="155"/>
      <c r="CA51" s="160">
        <f t="shared" si="2"/>
        <v>23.725000000000001</v>
      </c>
      <c r="CB51" s="65">
        <v>61</v>
      </c>
      <c r="CC51" s="161">
        <f t="shared" si="3"/>
        <v>3.9650000000000003</v>
      </c>
    </row>
    <row r="52" spans="1:81" s="10" customFormat="1" ht="96.75" thickBot="1" x14ac:dyDescent="0.3">
      <c r="A52" s="168" t="s">
        <v>226</v>
      </c>
      <c r="B52" s="169" t="s">
        <v>227</v>
      </c>
      <c r="C52" s="169" t="s">
        <v>228</v>
      </c>
      <c r="D52" s="170" t="s">
        <v>229</v>
      </c>
      <c r="E52" s="171">
        <v>5</v>
      </c>
      <c r="F52" s="172" t="s">
        <v>34</v>
      </c>
      <c r="G52" s="173">
        <v>40.716388999999999</v>
      </c>
      <c r="H52" s="173">
        <v>-122.689167</v>
      </c>
      <c r="I52" s="174" t="s">
        <v>403</v>
      </c>
      <c r="J52" s="171" t="s">
        <v>531</v>
      </c>
      <c r="K52" s="223" t="s">
        <v>37</v>
      </c>
      <c r="L52" s="169" t="s">
        <v>393</v>
      </c>
      <c r="M52" s="172"/>
      <c r="N52" s="172"/>
      <c r="O52" s="179">
        <v>7.8</v>
      </c>
      <c r="P52" s="184" t="s">
        <v>225</v>
      </c>
      <c r="Q52" s="175">
        <v>0</v>
      </c>
      <c r="R52" s="172"/>
      <c r="S52" s="172" t="s">
        <v>531</v>
      </c>
      <c r="T52" s="172"/>
      <c r="U52" s="174"/>
      <c r="V52" s="168" t="s">
        <v>35</v>
      </c>
      <c r="W52" s="172" t="s">
        <v>450</v>
      </c>
      <c r="X52" s="172" t="s">
        <v>230</v>
      </c>
      <c r="Y52" s="175">
        <v>0.432</v>
      </c>
      <c r="Z52" s="175"/>
      <c r="AA52" s="175"/>
      <c r="AB52" s="175"/>
      <c r="AC52" s="175"/>
      <c r="AD52" s="172"/>
      <c r="AE52" s="174" t="s">
        <v>591</v>
      </c>
      <c r="AF52" s="176" t="s">
        <v>379</v>
      </c>
      <c r="AG52" s="172"/>
      <c r="AH52" s="172" t="s">
        <v>531</v>
      </c>
      <c r="AI52" s="175"/>
      <c r="AJ52" s="175"/>
      <c r="AK52" s="175"/>
      <c r="AL52" s="175"/>
      <c r="AM52" s="175"/>
      <c r="AN52" s="175"/>
      <c r="AO52" s="175"/>
      <c r="AP52" s="175"/>
      <c r="AQ52" s="175"/>
      <c r="AR52" s="175"/>
      <c r="AS52" s="175"/>
      <c r="AT52" s="175"/>
      <c r="AU52" s="175"/>
      <c r="AV52" s="175"/>
      <c r="AW52" s="175"/>
      <c r="AX52" s="175"/>
      <c r="AY52" s="175"/>
      <c r="AZ52" s="175"/>
      <c r="BA52" s="175"/>
      <c r="BB52" s="175"/>
      <c r="BC52" s="175"/>
      <c r="BD52" s="175"/>
      <c r="BE52" s="175"/>
      <c r="BF52" s="175"/>
      <c r="BG52" s="175"/>
      <c r="BH52" s="177"/>
      <c r="BI52" s="217"/>
      <c r="BJ52" s="178">
        <v>30</v>
      </c>
      <c r="BK52" s="179">
        <f t="shared" si="0"/>
        <v>29.844186631199996</v>
      </c>
      <c r="BL52" s="175"/>
      <c r="BM52" s="211" t="s">
        <v>37</v>
      </c>
      <c r="BN52" s="169" t="s">
        <v>39</v>
      </c>
      <c r="BO52" s="175">
        <v>50</v>
      </c>
      <c r="BP52" s="172" t="s">
        <v>38</v>
      </c>
      <c r="BQ52" s="175">
        <f>BX52</f>
        <v>365</v>
      </c>
      <c r="BR52" s="175">
        <v>0.432</v>
      </c>
      <c r="BS52" s="213"/>
      <c r="BT52" s="178">
        <v>30</v>
      </c>
      <c r="BU52" s="179">
        <f t="shared" si="1"/>
        <v>29.844186631199996</v>
      </c>
      <c r="BV52" s="175">
        <v>50</v>
      </c>
      <c r="BW52" s="149" t="s">
        <v>38</v>
      </c>
      <c r="BX52" s="175">
        <v>365</v>
      </c>
      <c r="BY52" s="175">
        <v>0.432</v>
      </c>
      <c r="BZ52" s="177"/>
      <c r="CA52" s="180">
        <f t="shared" si="2"/>
        <v>157.68</v>
      </c>
      <c r="CB52" s="175">
        <v>61</v>
      </c>
      <c r="CC52" s="181">
        <f t="shared" si="3"/>
        <v>26.352</v>
      </c>
    </row>
    <row r="53" spans="1:81" x14ac:dyDescent="0.2">
      <c r="R53" s="104"/>
      <c r="BO53" s="17"/>
      <c r="BT53" s="13"/>
      <c r="BU53" s="13"/>
    </row>
    <row r="54" spans="1:81" x14ac:dyDescent="0.2">
      <c r="C54" s="20"/>
      <c r="R54" s="104"/>
      <c r="BO54" s="17"/>
      <c r="BT54" s="13"/>
      <c r="BU54" s="13"/>
    </row>
    <row r="55" spans="1:81" x14ac:dyDescent="0.2">
      <c r="D55" s="27"/>
      <c r="P55" s="23"/>
      <c r="R55" s="104"/>
      <c r="BJ55" s="22"/>
      <c r="BK55" s="22"/>
      <c r="BM55" s="22"/>
      <c r="BN55" s="21"/>
      <c r="BO55" s="17"/>
      <c r="BP55" s="22"/>
      <c r="BR55" s="22"/>
      <c r="BS55" s="21"/>
      <c r="BT55" s="13"/>
      <c r="BU55" s="13"/>
      <c r="CA55" s="22"/>
      <c r="CC55" s="22"/>
    </row>
    <row r="56" spans="1:81" x14ac:dyDescent="0.2">
      <c r="D56" s="29"/>
      <c r="R56" s="104"/>
      <c r="BJ56" s="22"/>
      <c r="BK56" s="22"/>
      <c r="BM56" s="22"/>
      <c r="BN56" s="21"/>
      <c r="BO56" s="17"/>
      <c r="BP56" s="22"/>
      <c r="BR56" s="22"/>
      <c r="BS56" s="21"/>
      <c r="BT56" s="13"/>
      <c r="BU56" s="13"/>
      <c r="CA56" s="22"/>
      <c r="CC56" s="22"/>
    </row>
    <row r="57" spans="1:81" x14ac:dyDescent="0.2">
      <c r="B57" s="24"/>
      <c r="D57" s="29"/>
      <c r="R57" s="104"/>
      <c r="BJ57" s="22"/>
      <c r="BK57" s="22"/>
      <c r="BM57" s="22"/>
      <c r="BN57" s="21"/>
      <c r="BO57" s="17"/>
      <c r="BP57" s="22"/>
      <c r="BR57" s="26"/>
      <c r="BS57" s="21"/>
      <c r="BT57" s="13"/>
      <c r="BU57" s="13"/>
      <c r="CA57" s="22"/>
      <c r="CC57" s="22"/>
    </row>
    <row r="58" spans="1:81" x14ac:dyDescent="0.2">
      <c r="D58" s="28"/>
      <c r="R58" s="104"/>
      <c r="BT58" s="13"/>
      <c r="BU58" s="13"/>
    </row>
    <row r="59" spans="1:81" x14ac:dyDescent="0.2">
      <c r="D59" s="28"/>
      <c r="R59" s="104"/>
      <c r="BT59" s="13"/>
      <c r="BU59" s="13"/>
    </row>
    <row r="60" spans="1:81" x14ac:dyDescent="0.2">
      <c r="D60" s="28"/>
      <c r="R60" s="104"/>
      <c r="BT60" s="13"/>
      <c r="BU60" s="13"/>
    </row>
    <row r="61" spans="1:81" x14ac:dyDescent="0.2">
      <c r="D61" s="27"/>
      <c r="R61" s="104"/>
      <c r="BT61" s="13"/>
      <c r="BU61" s="13"/>
    </row>
    <row r="62" spans="1:81" x14ac:dyDescent="0.2">
      <c r="D62" s="27"/>
      <c r="R62" s="104"/>
      <c r="BT62" s="13"/>
      <c r="BU62" s="13"/>
    </row>
    <row r="63" spans="1:81" x14ac:dyDescent="0.2">
      <c r="D63" s="27"/>
      <c r="R63" s="104"/>
      <c r="BT63" s="13"/>
      <c r="BU63" s="13"/>
    </row>
    <row r="64" spans="1:81" x14ac:dyDescent="0.2">
      <c r="D64" s="27"/>
      <c r="R64" s="104"/>
      <c r="BT64" s="13"/>
      <c r="BU64" s="13"/>
    </row>
    <row r="65" spans="18:73" x14ac:dyDescent="0.2">
      <c r="R65" s="104"/>
      <c r="BT65" s="13"/>
      <c r="BU65" s="13"/>
    </row>
    <row r="66" spans="18:73" x14ac:dyDescent="0.2">
      <c r="BT66" s="13"/>
      <c r="BU66" s="13"/>
    </row>
    <row r="67" spans="18:73" x14ac:dyDescent="0.2">
      <c r="BT67" s="13"/>
      <c r="BU67" s="13"/>
    </row>
    <row r="68" spans="18:73" x14ac:dyDescent="0.2">
      <c r="BT68" s="13"/>
      <c r="BU68" s="13"/>
    </row>
    <row r="69" spans="18:73" x14ac:dyDescent="0.2">
      <c r="BT69" s="13"/>
      <c r="BU69" s="13"/>
    </row>
    <row r="70" spans="18:73" x14ac:dyDescent="0.2">
      <c r="BT70" s="13"/>
      <c r="BU70" s="13"/>
    </row>
    <row r="71" spans="18:73" x14ac:dyDescent="0.2">
      <c r="BT71" s="13"/>
      <c r="BU71" s="13"/>
    </row>
    <row r="72" spans="18:73" x14ac:dyDescent="0.2">
      <c r="BT72" s="13"/>
      <c r="BU72" s="13"/>
    </row>
    <row r="73" spans="18:73" x14ac:dyDescent="0.2">
      <c r="BT73" s="13"/>
      <c r="BU73" s="13"/>
    </row>
    <row r="74" spans="18:73" x14ac:dyDescent="0.2">
      <c r="BT74" s="13"/>
      <c r="BU74" s="13"/>
    </row>
    <row r="75" spans="18:73" x14ac:dyDescent="0.2">
      <c r="BT75" s="13"/>
      <c r="BU75" s="13"/>
    </row>
    <row r="76" spans="18:73" x14ac:dyDescent="0.2">
      <c r="BT76" s="13"/>
      <c r="BU76" s="13"/>
    </row>
    <row r="77" spans="18:73" x14ac:dyDescent="0.2">
      <c r="BT77" s="13"/>
      <c r="BU77" s="13"/>
    </row>
    <row r="78" spans="18:73" x14ac:dyDescent="0.2">
      <c r="BT78" s="13"/>
      <c r="BU78" s="13"/>
    </row>
    <row r="79" spans="18:73" x14ac:dyDescent="0.2">
      <c r="BT79" s="13"/>
      <c r="BU79" s="13"/>
    </row>
    <row r="80" spans="18:73" x14ac:dyDescent="0.2">
      <c r="BT80" s="13"/>
      <c r="BU80" s="13"/>
    </row>
    <row r="81" spans="72:73" x14ac:dyDescent="0.2">
      <c r="BT81" s="13"/>
      <c r="BU81" s="13"/>
    </row>
    <row r="82" spans="72:73" x14ac:dyDescent="0.2">
      <c r="BT82" s="13"/>
      <c r="BU82" s="13"/>
    </row>
    <row r="83" spans="72:73" x14ac:dyDescent="0.2">
      <c r="BT83" s="13"/>
      <c r="BU83" s="13"/>
    </row>
    <row r="84" spans="72:73" x14ac:dyDescent="0.2">
      <c r="BT84" s="13"/>
      <c r="BU84" s="13"/>
    </row>
    <row r="85" spans="72:73" x14ac:dyDescent="0.2">
      <c r="BT85" s="13"/>
      <c r="BU85" s="13"/>
    </row>
    <row r="86" spans="72:73" x14ac:dyDescent="0.2">
      <c r="BT86" s="13"/>
      <c r="BU86" s="13"/>
    </row>
    <row r="87" spans="72:73" x14ac:dyDescent="0.2">
      <c r="BT87" s="13"/>
      <c r="BU87" s="13"/>
    </row>
    <row r="88" spans="72:73" x14ac:dyDescent="0.2">
      <c r="BT88" s="13"/>
      <c r="BU88" s="13"/>
    </row>
    <row r="89" spans="72:73" x14ac:dyDescent="0.2">
      <c r="BT89" s="13"/>
      <c r="BU89" s="13"/>
    </row>
    <row r="90" spans="72:73" x14ac:dyDescent="0.2">
      <c r="BT90" s="13"/>
      <c r="BU90" s="13"/>
    </row>
    <row r="91" spans="72:73" x14ac:dyDescent="0.2">
      <c r="BT91" s="13"/>
      <c r="BU91" s="13"/>
    </row>
    <row r="92" spans="72:73" x14ac:dyDescent="0.2">
      <c r="BT92" s="13"/>
      <c r="BU92" s="13"/>
    </row>
    <row r="93" spans="72:73" x14ac:dyDescent="0.2">
      <c r="BT93" s="13"/>
      <c r="BU93" s="13"/>
    </row>
    <row r="94" spans="72:73" x14ac:dyDescent="0.2">
      <c r="BT94" s="13"/>
      <c r="BU94" s="13"/>
    </row>
    <row r="95" spans="72:73" x14ac:dyDescent="0.2">
      <c r="BT95" s="13"/>
      <c r="BU95" s="13"/>
    </row>
    <row r="96" spans="72:73" x14ac:dyDescent="0.2">
      <c r="BT96" s="13"/>
      <c r="BU96" s="13"/>
    </row>
    <row r="97" spans="72:73" x14ac:dyDescent="0.2">
      <c r="BT97" s="13"/>
      <c r="BU97" s="13"/>
    </row>
    <row r="98" spans="72:73" x14ac:dyDescent="0.2">
      <c r="BT98" s="13"/>
      <c r="BU98" s="13"/>
    </row>
    <row r="99" spans="72:73" x14ac:dyDescent="0.2">
      <c r="BT99" s="13"/>
      <c r="BU99" s="13"/>
    </row>
    <row r="100" spans="72:73" x14ac:dyDescent="0.2">
      <c r="BT100" s="13"/>
      <c r="BU100" s="13"/>
    </row>
    <row r="101" spans="72:73" x14ac:dyDescent="0.2">
      <c r="BT101" s="13"/>
      <c r="BU101" s="13"/>
    </row>
    <row r="102" spans="72:73" x14ac:dyDescent="0.2">
      <c r="BT102" s="13"/>
      <c r="BU102" s="13"/>
    </row>
    <row r="103" spans="72:73" x14ac:dyDescent="0.2">
      <c r="BT103" s="13"/>
      <c r="BU103" s="13"/>
    </row>
    <row r="104" spans="72:73" x14ac:dyDescent="0.2">
      <c r="BT104" s="13"/>
      <c r="BU104" s="13"/>
    </row>
    <row r="105" spans="72:73" x14ac:dyDescent="0.2">
      <c r="BT105" s="13"/>
      <c r="BU105" s="13"/>
    </row>
    <row r="106" spans="72:73" x14ac:dyDescent="0.2">
      <c r="BT106" s="13"/>
      <c r="BU106" s="13"/>
    </row>
    <row r="107" spans="72:73" x14ac:dyDescent="0.2">
      <c r="BT107" s="13"/>
      <c r="BU107" s="13"/>
    </row>
    <row r="108" spans="72:73" x14ac:dyDescent="0.2">
      <c r="BT108" s="13"/>
      <c r="BU108" s="13"/>
    </row>
    <row r="109" spans="72:73" x14ac:dyDescent="0.2">
      <c r="BT109" s="13"/>
      <c r="BU109" s="13"/>
    </row>
    <row r="110" spans="72:73" x14ac:dyDescent="0.2">
      <c r="BT110" s="13"/>
      <c r="BU110" s="13"/>
    </row>
    <row r="111" spans="72:73" x14ac:dyDescent="0.2">
      <c r="BT111" s="13"/>
      <c r="BU111" s="13"/>
    </row>
    <row r="112" spans="72:73" x14ac:dyDescent="0.2">
      <c r="BT112" s="13"/>
      <c r="BU112" s="13"/>
    </row>
    <row r="113" spans="72:73" x14ac:dyDescent="0.2">
      <c r="BT113" s="13"/>
      <c r="BU113" s="13"/>
    </row>
    <row r="114" spans="72:73" x14ac:dyDescent="0.2">
      <c r="BT114" s="13"/>
      <c r="BU114" s="13"/>
    </row>
    <row r="115" spans="72:73" x14ac:dyDescent="0.2">
      <c r="BT115" s="13"/>
      <c r="BU115" s="13"/>
    </row>
    <row r="116" spans="72:73" x14ac:dyDescent="0.2">
      <c r="BT116" s="13"/>
      <c r="BU116" s="13"/>
    </row>
    <row r="117" spans="72:73" x14ac:dyDescent="0.2">
      <c r="BT117" s="13"/>
      <c r="BU117" s="13"/>
    </row>
    <row r="118" spans="72:73" x14ac:dyDescent="0.2">
      <c r="BT118" s="13"/>
      <c r="BU118" s="13"/>
    </row>
    <row r="119" spans="72:73" x14ac:dyDescent="0.2">
      <c r="BT119" s="13"/>
      <c r="BU119" s="13"/>
    </row>
    <row r="120" spans="72:73" x14ac:dyDescent="0.2">
      <c r="BT120" s="13"/>
      <c r="BU120" s="13"/>
    </row>
    <row r="121" spans="72:73" x14ac:dyDescent="0.2">
      <c r="BT121" s="13"/>
      <c r="BU121" s="13"/>
    </row>
    <row r="122" spans="72:73" x14ac:dyDescent="0.2">
      <c r="BT122" s="13"/>
      <c r="BU122" s="13"/>
    </row>
    <row r="123" spans="72:73" x14ac:dyDescent="0.2">
      <c r="BT123" s="13"/>
      <c r="BU123" s="13"/>
    </row>
    <row r="124" spans="72:73" x14ac:dyDescent="0.2">
      <c r="BT124" s="13"/>
      <c r="BU124" s="13"/>
    </row>
    <row r="125" spans="72:73" x14ac:dyDescent="0.2">
      <c r="BT125" s="13"/>
      <c r="BU125" s="13"/>
    </row>
    <row r="126" spans="72:73" x14ac:dyDescent="0.2">
      <c r="BT126" s="13"/>
      <c r="BU126" s="13"/>
    </row>
    <row r="127" spans="72:73" x14ac:dyDescent="0.2">
      <c r="BT127" s="13"/>
      <c r="BU127" s="13"/>
    </row>
    <row r="128" spans="72:73" x14ac:dyDescent="0.2">
      <c r="BT128" s="13"/>
      <c r="BU128" s="13"/>
    </row>
    <row r="129" spans="72:73" x14ac:dyDescent="0.2">
      <c r="BT129" s="13"/>
      <c r="BU129" s="13"/>
    </row>
    <row r="130" spans="72:73" x14ac:dyDescent="0.2">
      <c r="BT130" s="13"/>
      <c r="BU130" s="13"/>
    </row>
    <row r="131" spans="72:73" x14ac:dyDescent="0.2">
      <c r="BT131" s="13"/>
      <c r="BU131" s="13"/>
    </row>
    <row r="132" spans="72:73" x14ac:dyDescent="0.2">
      <c r="BT132" s="13"/>
      <c r="BU132" s="13"/>
    </row>
    <row r="133" spans="72:73" x14ac:dyDescent="0.2">
      <c r="BT133" s="13"/>
      <c r="BU133" s="13"/>
    </row>
    <row r="134" spans="72:73" x14ac:dyDescent="0.2">
      <c r="BT134" s="13"/>
      <c r="BU134" s="13"/>
    </row>
    <row r="135" spans="72:73" x14ac:dyDescent="0.2">
      <c r="BT135" s="13"/>
      <c r="BU135" s="13"/>
    </row>
    <row r="136" spans="72:73" x14ac:dyDescent="0.2">
      <c r="BT136" s="13"/>
      <c r="BU136" s="13"/>
    </row>
    <row r="137" spans="72:73" x14ac:dyDescent="0.2">
      <c r="BT137" s="13"/>
      <c r="BU137" s="13"/>
    </row>
    <row r="138" spans="72:73" x14ac:dyDescent="0.2">
      <c r="BT138" s="13"/>
      <c r="BU138" s="13"/>
    </row>
    <row r="139" spans="72:73" x14ac:dyDescent="0.2">
      <c r="BT139" s="13"/>
      <c r="BU139" s="13"/>
    </row>
    <row r="140" spans="72:73" x14ac:dyDescent="0.2">
      <c r="BT140" s="13"/>
      <c r="BU140" s="13"/>
    </row>
    <row r="141" spans="72:73" x14ac:dyDescent="0.2">
      <c r="BT141" s="13"/>
      <c r="BU141" s="13"/>
    </row>
    <row r="142" spans="72:73" x14ac:dyDescent="0.2">
      <c r="BT142" s="13"/>
      <c r="BU142" s="13"/>
    </row>
    <row r="143" spans="72:73" x14ac:dyDescent="0.2">
      <c r="BT143" s="13"/>
      <c r="BU143" s="13"/>
    </row>
    <row r="144" spans="72:73" x14ac:dyDescent="0.2">
      <c r="BT144" s="13"/>
      <c r="BU144" s="13"/>
    </row>
    <row r="145" spans="72:73" x14ac:dyDescent="0.2">
      <c r="BT145" s="13"/>
      <c r="BU145" s="13"/>
    </row>
    <row r="146" spans="72:73" x14ac:dyDescent="0.2">
      <c r="BT146" s="13"/>
      <c r="BU146" s="13"/>
    </row>
    <row r="147" spans="72:73" x14ac:dyDescent="0.2">
      <c r="BT147" s="13"/>
      <c r="BU147" s="13"/>
    </row>
    <row r="148" spans="72:73" x14ac:dyDescent="0.2">
      <c r="BT148" s="13"/>
      <c r="BU148" s="13"/>
    </row>
    <row r="149" spans="72:73" x14ac:dyDescent="0.2">
      <c r="BT149" s="13"/>
      <c r="BU149" s="13"/>
    </row>
    <row r="150" spans="72:73" x14ac:dyDescent="0.2">
      <c r="BT150" s="13"/>
      <c r="BU150" s="13"/>
    </row>
    <row r="151" spans="72:73" x14ac:dyDescent="0.2">
      <c r="BT151" s="13"/>
      <c r="BU151" s="13"/>
    </row>
    <row r="152" spans="72:73" x14ac:dyDescent="0.2">
      <c r="BT152" s="13"/>
      <c r="BU152" s="13"/>
    </row>
    <row r="153" spans="72:73" x14ac:dyDescent="0.2">
      <c r="BT153" s="13"/>
      <c r="BU153" s="13"/>
    </row>
    <row r="154" spans="72:73" x14ac:dyDescent="0.2">
      <c r="BT154" s="13"/>
      <c r="BU154" s="13"/>
    </row>
    <row r="155" spans="72:73" x14ac:dyDescent="0.2">
      <c r="BT155" s="13"/>
      <c r="BU155" s="13"/>
    </row>
    <row r="156" spans="72:73" x14ac:dyDescent="0.2">
      <c r="BT156" s="13"/>
      <c r="BU156" s="13"/>
    </row>
    <row r="157" spans="72:73" x14ac:dyDescent="0.2">
      <c r="BT157" s="13"/>
      <c r="BU157" s="13"/>
    </row>
    <row r="158" spans="72:73" x14ac:dyDescent="0.2">
      <c r="BT158" s="13"/>
      <c r="BU158" s="13"/>
    </row>
    <row r="159" spans="72:73" x14ac:dyDescent="0.2">
      <c r="BT159" s="13"/>
      <c r="BU159" s="13"/>
    </row>
    <row r="160" spans="72:73" x14ac:dyDescent="0.2">
      <c r="BT160" s="13"/>
      <c r="BU160" s="13"/>
    </row>
    <row r="161" spans="72:73" x14ac:dyDescent="0.2">
      <c r="BT161" s="13"/>
      <c r="BU161" s="13"/>
    </row>
    <row r="162" spans="72:73" x14ac:dyDescent="0.2">
      <c r="BT162" s="13"/>
      <c r="BU162" s="13"/>
    </row>
    <row r="163" spans="72:73" x14ac:dyDescent="0.2">
      <c r="BT163" s="13"/>
      <c r="BU163" s="13"/>
    </row>
    <row r="164" spans="72:73" x14ac:dyDescent="0.2">
      <c r="BT164" s="13"/>
      <c r="BU164" s="13"/>
    </row>
    <row r="165" spans="72:73" x14ac:dyDescent="0.2">
      <c r="BT165" s="13"/>
      <c r="BU165" s="13"/>
    </row>
    <row r="166" spans="72:73" x14ac:dyDescent="0.2">
      <c r="BT166" s="13"/>
      <c r="BU166" s="13"/>
    </row>
    <row r="167" spans="72:73" x14ac:dyDescent="0.2">
      <c r="BT167" s="13"/>
      <c r="BU167" s="13"/>
    </row>
    <row r="168" spans="72:73" x14ac:dyDescent="0.2">
      <c r="BT168" s="13"/>
      <c r="BU168" s="13"/>
    </row>
    <row r="169" spans="72:73" x14ac:dyDescent="0.2">
      <c r="BT169" s="13"/>
      <c r="BU169" s="13"/>
    </row>
    <row r="170" spans="72:73" x14ac:dyDescent="0.2">
      <c r="BT170" s="13"/>
      <c r="BU170" s="13"/>
    </row>
    <row r="171" spans="72:73" x14ac:dyDescent="0.2">
      <c r="BT171" s="13"/>
      <c r="BU171" s="13"/>
    </row>
    <row r="172" spans="72:73" x14ac:dyDescent="0.2">
      <c r="BT172" s="13"/>
      <c r="BU172" s="13"/>
    </row>
    <row r="173" spans="72:73" x14ac:dyDescent="0.2">
      <c r="BT173" s="13"/>
      <c r="BU173" s="13"/>
    </row>
    <row r="174" spans="72:73" x14ac:dyDescent="0.2">
      <c r="BT174" s="13"/>
      <c r="BU174" s="13"/>
    </row>
    <row r="175" spans="72:73" x14ac:dyDescent="0.2">
      <c r="BT175" s="13"/>
      <c r="BU175" s="13"/>
    </row>
    <row r="176" spans="72:73" x14ac:dyDescent="0.2">
      <c r="BT176" s="13"/>
      <c r="BU176" s="13"/>
    </row>
    <row r="177" spans="72:73" x14ac:dyDescent="0.2">
      <c r="BT177" s="13"/>
      <c r="BU177" s="13"/>
    </row>
    <row r="178" spans="72:73" x14ac:dyDescent="0.2">
      <c r="BT178" s="13"/>
      <c r="BU178" s="13"/>
    </row>
    <row r="179" spans="72:73" x14ac:dyDescent="0.2">
      <c r="BT179" s="13"/>
      <c r="BU179" s="13"/>
    </row>
    <row r="180" spans="72:73" x14ac:dyDescent="0.2">
      <c r="BT180" s="13"/>
      <c r="BU180" s="13"/>
    </row>
    <row r="181" spans="72:73" x14ac:dyDescent="0.2">
      <c r="BT181" s="13"/>
      <c r="BU181" s="13"/>
    </row>
    <row r="182" spans="72:73" x14ac:dyDescent="0.2">
      <c r="BT182" s="13"/>
      <c r="BU182" s="13"/>
    </row>
    <row r="183" spans="72:73" x14ac:dyDescent="0.2">
      <c r="BT183" s="13"/>
      <c r="BU183" s="13"/>
    </row>
    <row r="184" spans="72:73" x14ac:dyDescent="0.2">
      <c r="BT184" s="13"/>
      <c r="BU184" s="13"/>
    </row>
    <row r="185" spans="72:73" x14ac:dyDescent="0.2">
      <c r="BT185" s="13"/>
      <c r="BU185" s="13"/>
    </row>
    <row r="186" spans="72:73" x14ac:dyDescent="0.2">
      <c r="BT186" s="13"/>
      <c r="BU186" s="13"/>
    </row>
    <row r="187" spans="72:73" x14ac:dyDescent="0.2">
      <c r="BT187" s="13"/>
      <c r="BU187" s="13"/>
    </row>
    <row r="188" spans="72:73" x14ac:dyDescent="0.2">
      <c r="BT188" s="13"/>
      <c r="BU188" s="13"/>
    </row>
    <row r="189" spans="72:73" x14ac:dyDescent="0.2">
      <c r="BT189" s="13"/>
      <c r="BU189" s="13"/>
    </row>
    <row r="190" spans="72:73" x14ac:dyDescent="0.2">
      <c r="BT190" s="13"/>
      <c r="BU190" s="13"/>
    </row>
    <row r="191" spans="72:73" x14ac:dyDescent="0.2">
      <c r="BT191" s="13"/>
      <c r="BU191" s="13"/>
    </row>
    <row r="192" spans="72:73" x14ac:dyDescent="0.2">
      <c r="BT192" s="13"/>
      <c r="BU192" s="13"/>
    </row>
    <row r="193" spans="72:73" x14ac:dyDescent="0.2">
      <c r="BT193" s="13"/>
      <c r="BU193" s="13"/>
    </row>
    <row r="194" spans="72:73" x14ac:dyDescent="0.2">
      <c r="BT194" s="13"/>
      <c r="BU194" s="13"/>
    </row>
    <row r="195" spans="72:73" x14ac:dyDescent="0.2">
      <c r="BT195" s="13"/>
      <c r="BU195" s="13"/>
    </row>
    <row r="196" spans="72:73" x14ac:dyDescent="0.2">
      <c r="BT196" s="13"/>
      <c r="BU196" s="13"/>
    </row>
    <row r="197" spans="72:73" x14ac:dyDescent="0.2">
      <c r="BT197" s="13"/>
      <c r="BU197" s="13"/>
    </row>
    <row r="198" spans="72:73" x14ac:dyDescent="0.2">
      <c r="BT198" s="13"/>
      <c r="BU198" s="13"/>
    </row>
    <row r="199" spans="72:73" x14ac:dyDescent="0.2">
      <c r="BT199" s="13"/>
      <c r="BU199" s="13"/>
    </row>
    <row r="200" spans="72:73" x14ac:dyDescent="0.2">
      <c r="BT200" s="13"/>
      <c r="BU200" s="13"/>
    </row>
    <row r="201" spans="72:73" x14ac:dyDescent="0.2">
      <c r="BT201" s="13"/>
      <c r="BU201" s="13"/>
    </row>
    <row r="202" spans="72:73" x14ac:dyDescent="0.2">
      <c r="BT202" s="13"/>
      <c r="BU202" s="13"/>
    </row>
    <row r="203" spans="72:73" x14ac:dyDescent="0.2">
      <c r="BT203" s="13"/>
      <c r="BU203" s="13"/>
    </row>
    <row r="204" spans="72:73" x14ac:dyDescent="0.2">
      <c r="BT204" s="13"/>
      <c r="BU204" s="13"/>
    </row>
    <row r="205" spans="72:73" x14ac:dyDescent="0.2">
      <c r="BT205" s="13"/>
      <c r="BU205" s="13"/>
    </row>
    <row r="206" spans="72:73" x14ac:dyDescent="0.2">
      <c r="BT206" s="13"/>
      <c r="BU206" s="13"/>
    </row>
    <row r="207" spans="72:73" x14ac:dyDescent="0.2">
      <c r="BT207" s="13"/>
      <c r="BU207" s="13"/>
    </row>
    <row r="208" spans="72:73" x14ac:dyDescent="0.2">
      <c r="BT208" s="13"/>
      <c r="BU208" s="13"/>
    </row>
    <row r="209" spans="72:73" x14ac:dyDescent="0.2">
      <c r="BT209" s="13"/>
      <c r="BU209" s="13"/>
    </row>
  </sheetData>
  <autoFilter ref="A3:CC52"/>
  <sortState ref="A4:EB52">
    <sortCondition ref="E4:E52"/>
    <sortCondition ref="L4:L52"/>
    <sortCondition ref="M4:M52"/>
    <sortCondition ref="N4:N52"/>
    <sortCondition ref="C4:C52"/>
  </sortState>
  <mergeCells count="11">
    <mergeCell ref="A1:D1"/>
    <mergeCell ref="A2:D2"/>
    <mergeCell ref="AF2:AH2"/>
    <mergeCell ref="CA2:CC2"/>
    <mergeCell ref="BT2:BZ2"/>
    <mergeCell ref="AI2:BH2"/>
    <mergeCell ref="E2:I2"/>
    <mergeCell ref="V2:AE2"/>
    <mergeCell ref="BJ2:BS2"/>
    <mergeCell ref="L2:U2"/>
    <mergeCell ref="J2:K2"/>
  </mergeCells>
  <pageMargins left="0.7" right="0.7" top="0.75" bottom="0.75" header="0.3" footer="0.3"/>
  <pageSetup paperSize="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workbookViewId="0">
      <pane ySplit="1" topLeftCell="A8" activePane="bottomLeft" state="frozen"/>
      <selection pane="bottomLeft" activeCell="A4" sqref="A4"/>
    </sheetView>
  </sheetViews>
  <sheetFormatPr defaultRowHeight="15" x14ac:dyDescent="0.25"/>
  <cols>
    <col min="1" max="1" width="120.7109375" style="31" customWidth="1"/>
  </cols>
  <sheetData>
    <row r="1" spans="1:1" ht="39.950000000000003" customHeight="1" x14ac:dyDescent="0.25">
      <c r="A1" s="30" t="s">
        <v>656</v>
      </c>
    </row>
    <row r="2" spans="1:1" ht="60.75" customHeight="1" x14ac:dyDescent="0.25">
      <c r="A2" s="31" t="s">
        <v>623</v>
      </c>
    </row>
    <row r="3" spans="1:1" ht="71.25" customHeight="1" x14ac:dyDescent="0.25">
      <c r="A3" s="31" t="s">
        <v>622</v>
      </c>
    </row>
    <row r="4" spans="1:1" ht="78.75" customHeight="1" x14ac:dyDescent="0.25">
      <c r="A4" s="31" t="s">
        <v>621</v>
      </c>
    </row>
    <row r="5" spans="1:1" ht="116.25" customHeight="1" x14ac:dyDescent="0.25">
      <c r="A5" s="31" t="s">
        <v>620</v>
      </c>
    </row>
    <row r="6" spans="1:1" ht="144" customHeight="1" x14ac:dyDescent="0.25">
      <c r="A6" s="31" t="s">
        <v>619</v>
      </c>
    </row>
    <row r="7" spans="1:1" ht="282.75" customHeight="1" x14ac:dyDescent="0.25">
      <c r="A7" s="31" t="s">
        <v>618</v>
      </c>
    </row>
    <row r="8" spans="1:1" ht="207" customHeight="1" x14ac:dyDescent="0.25">
      <c r="A8" s="31" t="s">
        <v>653</v>
      </c>
    </row>
    <row r="9" spans="1:1" ht="60" customHeight="1" x14ac:dyDescent="0.25">
      <c r="A9" s="31" t="s">
        <v>617</v>
      </c>
    </row>
    <row r="10" spans="1:1" ht="258.75" customHeight="1" x14ac:dyDescent="0.25">
      <c r="A10" s="31" t="s">
        <v>648</v>
      </c>
    </row>
    <row r="11" spans="1:1" ht="231" customHeight="1" x14ac:dyDescent="0.25">
      <c r="A11" s="31" t="s">
        <v>616</v>
      </c>
    </row>
    <row r="12" spans="1:1" ht="160.5" customHeight="1" x14ac:dyDescent="0.25">
      <c r="A12" s="31" t="s">
        <v>615</v>
      </c>
    </row>
    <row r="13" spans="1:1" ht="41.25" customHeight="1" x14ac:dyDescent="0.25">
      <c r="A13" s="31" t="s">
        <v>614</v>
      </c>
    </row>
    <row r="14" spans="1:1" ht="73.5" customHeight="1" x14ac:dyDescent="0.25">
      <c r="A14" s="31" t="s">
        <v>613</v>
      </c>
    </row>
    <row r="15" spans="1:1" ht="93" customHeight="1" x14ac:dyDescent="0.25">
      <c r="A15" s="31" t="s">
        <v>612</v>
      </c>
    </row>
    <row r="16" spans="1:1" ht="183" customHeight="1" x14ac:dyDescent="0.25">
      <c r="A16" s="31" t="s">
        <v>611</v>
      </c>
    </row>
    <row r="17" spans="1:1" ht="69" customHeight="1" x14ac:dyDescent="0.25">
      <c r="A17" s="31" t="s">
        <v>658</v>
      </c>
    </row>
    <row r="18" spans="1:1" ht="93.75" customHeight="1" x14ac:dyDescent="0.25">
      <c r="A18" s="31" t="s">
        <v>610</v>
      </c>
    </row>
    <row r="19" spans="1:1" ht="165" customHeight="1" x14ac:dyDescent="0.25">
      <c r="A19" s="31" t="s">
        <v>654</v>
      </c>
    </row>
    <row r="20" spans="1:1" ht="182.25" customHeight="1" x14ac:dyDescent="0.25">
      <c r="A20" s="31" t="s">
        <v>649</v>
      </c>
    </row>
    <row r="21" spans="1:1" ht="69.75" customHeight="1" x14ac:dyDescent="0.25">
      <c r="A21" s="31" t="s">
        <v>609</v>
      </c>
    </row>
    <row r="22" spans="1:1" ht="142.5" customHeight="1" x14ac:dyDescent="0.25">
      <c r="A22" s="31" t="s">
        <v>608</v>
      </c>
    </row>
    <row r="23" spans="1:1" ht="129" customHeight="1" x14ac:dyDescent="0.25">
      <c r="A23" s="31" t="s">
        <v>607</v>
      </c>
    </row>
    <row r="24" spans="1:1" ht="73.5" customHeight="1" x14ac:dyDescent="0.25">
      <c r="A24" s="31" t="s">
        <v>606</v>
      </c>
    </row>
    <row r="25" spans="1:1" ht="43.5" customHeight="1" x14ac:dyDescent="0.25">
      <c r="A25" s="31" t="s">
        <v>605</v>
      </c>
    </row>
    <row r="26" spans="1:1" ht="60.75" customHeight="1" x14ac:dyDescent="0.25">
      <c r="A26" s="31" t="s">
        <v>604</v>
      </c>
    </row>
    <row r="27" spans="1:1" ht="84" customHeight="1" x14ac:dyDescent="0.25">
      <c r="A27" s="31" t="s">
        <v>603</v>
      </c>
    </row>
    <row r="28" spans="1:1" ht="69.75" customHeight="1" x14ac:dyDescent="0.25">
      <c r="A28" s="31" t="s">
        <v>602</v>
      </c>
    </row>
    <row r="29" spans="1:1" ht="113.25" customHeight="1" x14ac:dyDescent="0.25">
      <c r="A29" s="31" t="s">
        <v>657</v>
      </c>
    </row>
    <row r="30" spans="1:1" ht="30.75" customHeight="1" x14ac:dyDescent="0.25">
      <c r="A30" s="31" t="s">
        <v>601</v>
      </c>
    </row>
    <row r="31" spans="1:1" ht="73.5" customHeight="1" x14ac:dyDescent="0.25">
      <c r="A31" s="31" t="s">
        <v>600</v>
      </c>
    </row>
    <row r="32" spans="1:1" ht="57" x14ac:dyDescent="0.25">
      <c r="A32" s="31" t="s">
        <v>599</v>
      </c>
    </row>
    <row r="33" spans="1:1" ht="314.25" customHeight="1" x14ac:dyDescent="0.25">
      <c r="A33" s="31" t="s">
        <v>598</v>
      </c>
    </row>
    <row r="34" spans="1:1" ht="87.75" customHeight="1" x14ac:dyDescent="0.25">
      <c r="A34" s="31" t="s">
        <v>597</v>
      </c>
    </row>
    <row r="35" spans="1:1" ht="186.75" customHeight="1" x14ac:dyDescent="0.25">
      <c r="A35" s="31" t="s">
        <v>596</v>
      </c>
    </row>
    <row r="36" spans="1:1" ht="85.5" x14ac:dyDescent="0.25">
      <c r="A36" s="31" t="s">
        <v>595</v>
      </c>
    </row>
    <row r="37" spans="1:1" ht="32.25" customHeight="1" x14ac:dyDescent="0.25">
      <c r="A37" s="31" t="s">
        <v>594</v>
      </c>
    </row>
    <row r="38" spans="1:1" ht="72.75" customHeight="1" x14ac:dyDescent="0.25">
      <c r="A38" s="31" t="s">
        <v>593</v>
      </c>
    </row>
    <row r="39" spans="1:1" ht="87.75" customHeight="1" x14ac:dyDescent="0.25">
      <c r="A39" s="31" t="s">
        <v>629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workbookViewId="0">
      <pane xSplit="2" ySplit="3" topLeftCell="C16" activePane="bottomRight" state="frozen"/>
      <selection pane="topRight" activeCell="D1" sqref="D1"/>
      <selection pane="bottomLeft" activeCell="A3" sqref="A3"/>
      <selection pane="bottomRight" activeCell="I27" sqref="I27"/>
    </sheetView>
  </sheetViews>
  <sheetFormatPr defaultRowHeight="12.75" x14ac:dyDescent="0.2"/>
  <cols>
    <col min="1" max="1" width="24.7109375" style="34" bestFit="1" customWidth="1"/>
    <col min="2" max="2" width="21.42578125" style="34" customWidth="1"/>
    <col min="3" max="3" width="15.7109375" style="35" customWidth="1"/>
    <col min="4" max="4" width="15.28515625" style="35" customWidth="1"/>
    <col min="5" max="5" width="18.42578125" style="36" customWidth="1"/>
    <col min="6" max="6" width="18.42578125" style="35" customWidth="1"/>
    <col min="7" max="7" width="14" style="35" customWidth="1"/>
    <col min="8" max="8" width="9.42578125" style="35" bestFit="1" customWidth="1"/>
    <col min="9" max="9" width="21.85546875" style="35" customWidth="1"/>
    <col min="10" max="12" width="11.42578125" style="33" customWidth="1"/>
    <col min="13" max="13" width="14.85546875" style="35" customWidth="1"/>
    <col min="14" max="14" width="11.7109375" style="38" customWidth="1"/>
    <col min="15" max="15" width="10.7109375" style="38" bestFit="1" customWidth="1"/>
    <col min="16" max="17" width="14.85546875" style="35" customWidth="1"/>
    <col min="18" max="18" width="12" style="35" customWidth="1"/>
    <col min="19" max="19" width="16.85546875" style="35" customWidth="1"/>
    <col min="20" max="20" width="14.85546875" style="35" customWidth="1"/>
    <col min="21" max="21" width="15.42578125" style="35" customWidth="1"/>
    <col min="22" max="22" width="17.85546875" style="35" customWidth="1"/>
    <col min="23" max="23" width="14.7109375" style="35" customWidth="1"/>
    <col min="24" max="16384" width="9.140625" style="34"/>
  </cols>
  <sheetData>
    <row r="1" spans="1:23" ht="36.75" customHeight="1" thickBot="1" x14ac:dyDescent="0.25">
      <c r="A1" s="1" t="s">
        <v>494</v>
      </c>
      <c r="B1" s="32"/>
      <c r="U1" s="37"/>
    </row>
    <row r="2" spans="1:23" s="39" customFormat="1" ht="72" customHeight="1" x14ac:dyDescent="0.2">
      <c r="A2" s="101" t="s">
        <v>651</v>
      </c>
      <c r="B2" s="102"/>
      <c r="C2" s="258" t="s">
        <v>502</v>
      </c>
      <c r="D2" s="259"/>
      <c r="E2" s="260" t="s">
        <v>503</v>
      </c>
      <c r="F2" s="261"/>
      <c r="G2" s="262" t="s">
        <v>497</v>
      </c>
      <c r="H2" s="263"/>
      <c r="I2" s="263"/>
      <c r="J2" s="263"/>
      <c r="K2" s="263"/>
      <c r="L2" s="263"/>
      <c r="M2" s="264"/>
      <c r="N2" s="265" t="s">
        <v>525</v>
      </c>
      <c r="O2" s="266"/>
      <c r="P2" s="266"/>
      <c r="Q2" s="266"/>
      <c r="R2" s="266"/>
      <c r="S2" s="266"/>
      <c r="T2" s="267"/>
      <c r="U2" s="255" t="s">
        <v>508</v>
      </c>
      <c r="V2" s="256"/>
      <c r="W2" s="257"/>
    </row>
    <row r="3" spans="1:23" s="205" customFormat="1" ht="78" customHeight="1" thickBot="1" x14ac:dyDescent="0.3">
      <c r="A3" s="188" t="s">
        <v>652</v>
      </c>
      <c r="B3" s="189" t="s">
        <v>368</v>
      </c>
      <c r="C3" s="190" t="s">
        <v>495</v>
      </c>
      <c r="D3" s="191" t="s">
        <v>496</v>
      </c>
      <c r="E3" s="192" t="s">
        <v>519</v>
      </c>
      <c r="F3" s="193" t="s">
        <v>518</v>
      </c>
      <c r="G3" s="194" t="s">
        <v>498</v>
      </c>
      <c r="H3" s="195" t="s">
        <v>499</v>
      </c>
      <c r="I3" s="195" t="s">
        <v>500</v>
      </c>
      <c r="J3" s="196" t="s">
        <v>510</v>
      </c>
      <c r="K3" s="196" t="s">
        <v>511</v>
      </c>
      <c r="L3" s="196" t="s">
        <v>512</v>
      </c>
      <c r="M3" s="197" t="s">
        <v>501</v>
      </c>
      <c r="N3" s="198" t="s">
        <v>513</v>
      </c>
      <c r="O3" s="199" t="s">
        <v>514</v>
      </c>
      <c r="P3" s="199" t="s">
        <v>520</v>
      </c>
      <c r="Q3" s="199" t="s">
        <v>521</v>
      </c>
      <c r="R3" s="200" t="s">
        <v>522</v>
      </c>
      <c r="S3" s="200" t="s">
        <v>523</v>
      </c>
      <c r="T3" s="201" t="s">
        <v>524</v>
      </c>
      <c r="U3" s="202" t="s">
        <v>515</v>
      </c>
      <c r="V3" s="203" t="s">
        <v>516</v>
      </c>
      <c r="W3" s="204" t="s">
        <v>517</v>
      </c>
    </row>
    <row r="4" spans="1:23" s="11" customFormat="1" ht="12" x14ac:dyDescent="0.25">
      <c r="A4" s="42" t="s">
        <v>387</v>
      </c>
      <c r="B4" s="43" t="s">
        <v>369</v>
      </c>
      <c r="C4" s="44" t="s">
        <v>456</v>
      </c>
      <c r="D4" s="45" t="s">
        <v>456</v>
      </c>
      <c r="E4" s="46">
        <f>$W4/S4</f>
        <v>4.0939981986407919E-3</v>
      </c>
      <c r="F4" s="47">
        <f>$W4/T4</f>
        <v>4.464086424713182E-4</v>
      </c>
      <c r="G4" s="44" t="s">
        <v>41</v>
      </c>
      <c r="H4" s="45" t="s">
        <v>328</v>
      </c>
      <c r="I4" s="48"/>
      <c r="J4" s="40" t="s">
        <v>456</v>
      </c>
      <c r="K4" s="40" t="s">
        <v>456</v>
      </c>
      <c r="L4" s="40" t="s">
        <v>456</v>
      </c>
      <c r="M4" s="49"/>
      <c r="N4" s="44">
        <v>5</v>
      </c>
      <c r="O4" s="45">
        <v>504</v>
      </c>
      <c r="P4" s="50">
        <v>9</v>
      </c>
      <c r="Q4" s="50">
        <v>8.8000000000000007</v>
      </c>
      <c r="R4" s="45">
        <f t="shared" ref="R4:R28" si="0">N4*P4</f>
        <v>45</v>
      </c>
      <c r="S4" s="51">
        <f t="shared" ref="S4:S28" si="1">N4*P4+O4*Q4*0.1</f>
        <v>488.5200000000001</v>
      </c>
      <c r="T4" s="52">
        <f t="shared" ref="T4:T28" si="2">N4*P4+O4*Q4</f>
        <v>4480.2000000000007</v>
      </c>
      <c r="U4" s="53">
        <v>15</v>
      </c>
      <c r="V4" s="45">
        <v>5</v>
      </c>
      <c r="W4" s="52">
        <v>2</v>
      </c>
    </row>
    <row r="5" spans="1:23" s="11" customFormat="1" ht="12" x14ac:dyDescent="0.25">
      <c r="A5" s="54" t="s">
        <v>506</v>
      </c>
      <c r="B5" s="55" t="s">
        <v>369</v>
      </c>
      <c r="C5" s="56" t="s">
        <v>456</v>
      </c>
      <c r="D5" s="57" t="s">
        <v>456</v>
      </c>
      <c r="E5" s="57" t="s">
        <v>456</v>
      </c>
      <c r="F5" s="58" t="s">
        <v>456</v>
      </c>
      <c r="G5" s="56" t="s">
        <v>41</v>
      </c>
      <c r="H5" s="57" t="s">
        <v>351</v>
      </c>
      <c r="I5" s="59"/>
      <c r="J5" s="40" t="s">
        <v>456</v>
      </c>
      <c r="K5" s="40" t="s">
        <v>456</v>
      </c>
      <c r="L5" s="40" t="s">
        <v>456</v>
      </c>
      <c r="M5" s="61"/>
      <c r="N5" s="56">
        <v>3</v>
      </c>
      <c r="O5" s="57">
        <v>83</v>
      </c>
      <c r="P5" s="57">
        <v>10</v>
      </c>
      <c r="Q5" s="57">
        <v>10</v>
      </c>
      <c r="R5" s="57">
        <f t="shared" si="0"/>
        <v>30</v>
      </c>
      <c r="S5" s="62">
        <f t="shared" si="1"/>
        <v>113</v>
      </c>
      <c r="T5" s="58">
        <f t="shared" si="2"/>
        <v>860</v>
      </c>
      <c r="U5" s="63" t="s">
        <v>456</v>
      </c>
      <c r="V5" s="57" t="s">
        <v>456</v>
      </c>
      <c r="W5" s="58" t="s">
        <v>456</v>
      </c>
    </row>
    <row r="6" spans="1:23" s="11" customFormat="1" ht="12" x14ac:dyDescent="0.25">
      <c r="A6" s="54" t="s">
        <v>393</v>
      </c>
      <c r="B6" s="55" t="s">
        <v>370</v>
      </c>
      <c r="C6" s="66">
        <f t="shared" ref="C6:D13" si="3">((U6*10^6)/325851.4285714)/(J6*10^3)</f>
        <v>4.412043292086142E-4</v>
      </c>
      <c r="D6" s="67">
        <f t="shared" si="3"/>
        <v>7.5274495478904596E-4</v>
      </c>
      <c r="E6" s="68">
        <f t="shared" ref="E6:E28" si="4">$W6/S6</f>
        <v>3.5612535612535606E-2</v>
      </c>
      <c r="F6" s="69">
        <f t="shared" ref="F6:F28" si="5">$W6/T6</f>
        <v>4.3459365493263794E-3</v>
      </c>
      <c r="G6" s="56" t="s">
        <v>40</v>
      </c>
      <c r="H6" s="57" t="s">
        <v>356</v>
      </c>
      <c r="I6" s="59"/>
      <c r="J6" s="70">
        <v>1099</v>
      </c>
      <c r="K6" s="70">
        <v>106</v>
      </c>
      <c r="L6" s="70"/>
      <c r="M6" s="61" t="s">
        <v>357</v>
      </c>
      <c r="N6" s="56">
        <v>13</v>
      </c>
      <c r="O6" s="57">
        <v>518</v>
      </c>
      <c r="P6" s="57">
        <v>13</v>
      </c>
      <c r="Q6" s="57">
        <v>13</v>
      </c>
      <c r="R6" s="57">
        <f t="shared" si="0"/>
        <v>169</v>
      </c>
      <c r="S6" s="62">
        <f t="shared" si="1"/>
        <v>842.40000000000009</v>
      </c>
      <c r="T6" s="58">
        <f t="shared" si="2"/>
        <v>6903</v>
      </c>
      <c r="U6" s="63">
        <v>158</v>
      </c>
      <c r="V6" s="57">
        <v>26</v>
      </c>
      <c r="W6" s="58">
        <v>30</v>
      </c>
    </row>
    <row r="7" spans="1:23" s="11" customFormat="1" ht="24" x14ac:dyDescent="0.25">
      <c r="A7" s="54" t="s">
        <v>34</v>
      </c>
      <c r="B7" s="55" t="s">
        <v>371</v>
      </c>
      <c r="C7" s="66">
        <f t="shared" si="3"/>
        <v>4.0064894307574432E-4</v>
      </c>
      <c r="D7" s="71">
        <f t="shared" si="3"/>
        <v>8.1118356495751159E-4</v>
      </c>
      <c r="E7" s="71">
        <f t="shared" si="4"/>
        <v>3.8328861632809506E-3</v>
      </c>
      <c r="F7" s="72">
        <f t="shared" si="5"/>
        <v>4.0872004209816431E-4</v>
      </c>
      <c r="G7" s="56" t="s">
        <v>40</v>
      </c>
      <c r="H7" s="57" t="s">
        <v>352</v>
      </c>
      <c r="I7" s="59"/>
      <c r="J7" s="70">
        <v>6304</v>
      </c>
      <c r="K7" s="70">
        <v>541</v>
      </c>
      <c r="L7" s="70">
        <v>6158</v>
      </c>
      <c r="M7" s="61" t="s">
        <v>338</v>
      </c>
      <c r="N7" s="56">
        <v>111</v>
      </c>
      <c r="O7" s="57">
        <v>19429</v>
      </c>
      <c r="P7" s="57">
        <v>13</v>
      </c>
      <c r="Q7" s="57">
        <v>10</v>
      </c>
      <c r="R7" s="57">
        <f t="shared" si="0"/>
        <v>1443</v>
      </c>
      <c r="S7" s="62">
        <f t="shared" si="1"/>
        <v>20872</v>
      </c>
      <c r="T7" s="58">
        <f t="shared" si="2"/>
        <v>195733</v>
      </c>
      <c r="U7" s="63">
        <v>823</v>
      </c>
      <c r="V7" s="57">
        <v>143</v>
      </c>
      <c r="W7" s="58">
        <v>80</v>
      </c>
    </row>
    <row r="8" spans="1:23" s="11" customFormat="1" ht="60" x14ac:dyDescent="0.25">
      <c r="A8" s="73" t="s">
        <v>364</v>
      </c>
      <c r="B8" s="55" t="s">
        <v>371</v>
      </c>
      <c r="C8" s="74">
        <f t="shared" si="3"/>
        <v>8.9925290365252392E-4</v>
      </c>
      <c r="D8" s="71">
        <f t="shared" si="3"/>
        <v>8.695169285447826E-4</v>
      </c>
      <c r="E8" s="71">
        <f t="shared" si="4"/>
        <v>2.1671407287010701E-3</v>
      </c>
      <c r="F8" s="72">
        <f t="shared" si="5"/>
        <v>2.172437202987101E-4</v>
      </c>
      <c r="G8" s="56" t="s">
        <v>41</v>
      </c>
      <c r="H8" s="57" t="s">
        <v>331</v>
      </c>
      <c r="I8" s="59" t="s">
        <v>332</v>
      </c>
      <c r="J8" s="70">
        <v>1286.5891128196151</v>
      </c>
      <c r="K8" s="70">
        <v>180</v>
      </c>
      <c r="L8" s="40" t="s">
        <v>456</v>
      </c>
      <c r="M8" s="61" t="s">
        <v>333</v>
      </c>
      <c r="N8" s="56">
        <v>4</v>
      </c>
      <c r="O8" s="57">
        <v>14726</v>
      </c>
      <c r="P8" s="57">
        <v>10</v>
      </c>
      <c r="Q8" s="57">
        <v>10</v>
      </c>
      <c r="R8" s="57">
        <f t="shared" si="0"/>
        <v>40</v>
      </c>
      <c r="S8" s="62">
        <f t="shared" si="1"/>
        <v>14766</v>
      </c>
      <c r="T8" s="58">
        <f t="shared" si="2"/>
        <v>147300</v>
      </c>
      <c r="U8" s="63">
        <v>377</v>
      </c>
      <c r="V8" s="57">
        <v>51</v>
      </c>
      <c r="W8" s="58">
        <v>32</v>
      </c>
    </row>
    <row r="9" spans="1:23" s="11" customFormat="1" ht="24" x14ac:dyDescent="0.25">
      <c r="A9" s="54" t="s">
        <v>66</v>
      </c>
      <c r="B9" s="55" t="s">
        <v>372</v>
      </c>
      <c r="C9" s="74">
        <f t="shared" si="3"/>
        <v>2.3478805795574924E-3</v>
      </c>
      <c r="D9" s="71">
        <f t="shared" si="3"/>
        <v>1.8227306737409346E-3</v>
      </c>
      <c r="E9" s="71">
        <f t="shared" si="4"/>
        <v>5.8624829010915378E-3</v>
      </c>
      <c r="F9" s="72">
        <f t="shared" si="5"/>
        <v>6.0156406657308999E-4</v>
      </c>
      <c r="G9" s="56" t="s">
        <v>41</v>
      </c>
      <c r="H9" s="57" t="s">
        <v>353</v>
      </c>
      <c r="I9" s="59" t="s">
        <v>354</v>
      </c>
      <c r="J9" s="70">
        <v>996</v>
      </c>
      <c r="K9" s="70">
        <v>165</v>
      </c>
      <c r="L9" s="40" t="s">
        <v>456</v>
      </c>
      <c r="M9" s="61" t="s">
        <v>338</v>
      </c>
      <c r="N9" s="56">
        <v>16</v>
      </c>
      <c r="O9" s="57">
        <v>9493</v>
      </c>
      <c r="P9" s="57">
        <v>19</v>
      </c>
      <c r="Q9" s="57">
        <v>11</v>
      </c>
      <c r="R9" s="57">
        <f t="shared" si="0"/>
        <v>304</v>
      </c>
      <c r="S9" s="62">
        <f t="shared" si="1"/>
        <v>10746.300000000001</v>
      </c>
      <c r="T9" s="58">
        <f t="shared" si="2"/>
        <v>104727</v>
      </c>
      <c r="U9" s="63">
        <v>762</v>
      </c>
      <c r="V9" s="57">
        <v>98</v>
      </c>
      <c r="W9" s="58">
        <v>63</v>
      </c>
    </row>
    <row r="10" spans="1:23" s="11" customFormat="1" ht="12" x14ac:dyDescent="0.25">
      <c r="A10" s="73" t="s">
        <v>395</v>
      </c>
      <c r="B10" s="55" t="s">
        <v>372</v>
      </c>
      <c r="C10" s="66">
        <f t="shared" si="3"/>
        <v>3.7258428462135434E-4</v>
      </c>
      <c r="D10" s="67">
        <f t="shared" si="3"/>
        <v>1.893398422961571E-4</v>
      </c>
      <c r="E10" s="75">
        <f t="shared" si="4"/>
        <v>1.2722646310432569E-2</v>
      </c>
      <c r="F10" s="69">
        <f t="shared" si="5"/>
        <v>2.0833333333333333E-3</v>
      </c>
      <c r="G10" s="56" t="s">
        <v>40</v>
      </c>
      <c r="H10" s="57" t="s">
        <v>327</v>
      </c>
      <c r="I10" s="59"/>
      <c r="J10" s="70">
        <v>2331</v>
      </c>
      <c r="K10" s="70">
        <v>389</v>
      </c>
      <c r="L10" s="70">
        <v>1700</v>
      </c>
      <c r="M10" s="76">
        <v>1995</v>
      </c>
      <c r="N10" s="77">
        <v>102</v>
      </c>
      <c r="O10" s="62">
        <v>1338</v>
      </c>
      <c r="P10" s="62">
        <v>10</v>
      </c>
      <c r="Q10" s="62">
        <v>10</v>
      </c>
      <c r="R10" s="57">
        <f t="shared" si="0"/>
        <v>1020</v>
      </c>
      <c r="S10" s="62">
        <f t="shared" si="1"/>
        <v>2358</v>
      </c>
      <c r="T10" s="58">
        <f t="shared" si="2"/>
        <v>14400</v>
      </c>
      <c r="U10" s="78">
        <v>283</v>
      </c>
      <c r="V10" s="62">
        <v>24</v>
      </c>
      <c r="W10" s="79">
        <v>30</v>
      </c>
    </row>
    <row r="11" spans="1:23" s="11" customFormat="1" ht="12" x14ac:dyDescent="0.25">
      <c r="A11" s="73" t="s">
        <v>367</v>
      </c>
      <c r="B11" s="55" t="s">
        <v>372</v>
      </c>
      <c r="C11" s="66">
        <f t="shared" si="3"/>
        <v>5.2633109548486665E-4</v>
      </c>
      <c r="D11" s="71">
        <f t="shared" si="3"/>
        <v>9.89311056471231E-4</v>
      </c>
      <c r="E11" s="71">
        <f t="shared" si="4"/>
        <v>5.5159129711508997E-3</v>
      </c>
      <c r="F11" s="69">
        <f t="shared" si="5"/>
        <v>6.0155257855990223E-4</v>
      </c>
      <c r="G11" s="56" t="s">
        <v>40</v>
      </c>
      <c r="H11" s="57" t="s">
        <v>349</v>
      </c>
      <c r="I11" s="59"/>
      <c r="J11" s="70">
        <v>4443</v>
      </c>
      <c r="K11" s="70">
        <v>304</v>
      </c>
      <c r="L11" s="70">
        <v>4446</v>
      </c>
      <c r="M11" s="61" t="s">
        <v>338</v>
      </c>
      <c r="N11" s="56">
        <v>62</v>
      </c>
      <c r="O11" s="57">
        <v>9425</v>
      </c>
      <c r="P11" s="57">
        <v>17</v>
      </c>
      <c r="Q11" s="57">
        <v>11</v>
      </c>
      <c r="R11" s="57">
        <f t="shared" si="0"/>
        <v>1054</v>
      </c>
      <c r="S11" s="62">
        <f t="shared" si="1"/>
        <v>11421.5</v>
      </c>
      <c r="T11" s="58">
        <f t="shared" si="2"/>
        <v>104729</v>
      </c>
      <c r="U11" s="63">
        <v>762</v>
      </c>
      <c r="V11" s="57">
        <v>98</v>
      </c>
      <c r="W11" s="58">
        <v>63</v>
      </c>
    </row>
    <row r="12" spans="1:23" s="11" customFormat="1" ht="12" x14ac:dyDescent="0.25">
      <c r="A12" s="54" t="s">
        <v>363</v>
      </c>
      <c r="B12" s="55" t="s">
        <v>372</v>
      </c>
      <c r="C12" s="66">
        <f t="shared" si="3"/>
        <v>6.5465079113343286E-4</v>
      </c>
      <c r="D12" s="71">
        <f t="shared" si="3"/>
        <v>1.7292913704952258E-3</v>
      </c>
      <c r="E12" s="75">
        <f t="shared" si="4"/>
        <v>1.4269406392694063E-2</v>
      </c>
      <c r="F12" s="69">
        <f t="shared" si="5"/>
        <v>1.4470104763558487E-3</v>
      </c>
      <c r="G12" s="56" t="s">
        <v>40</v>
      </c>
      <c r="H12" s="57" t="s">
        <v>339</v>
      </c>
      <c r="I12" s="59"/>
      <c r="J12" s="70">
        <v>1847</v>
      </c>
      <c r="K12" s="70">
        <v>126</v>
      </c>
      <c r="L12" s="70">
        <v>1848</v>
      </c>
      <c r="M12" s="61" t="s">
        <v>338</v>
      </c>
      <c r="N12" s="56">
        <v>3</v>
      </c>
      <c r="O12" s="57">
        <v>2875</v>
      </c>
      <c r="P12" s="57">
        <v>18</v>
      </c>
      <c r="Q12" s="57">
        <v>12</v>
      </c>
      <c r="R12" s="57">
        <f t="shared" si="0"/>
        <v>54</v>
      </c>
      <c r="S12" s="62">
        <f t="shared" si="1"/>
        <v>3504</v>
      </c>
      <c r="T12" s="58">
        <f t="shared" si="2"/>
        <v>34554</v>
      </c>
      <c r="U12" s="63">
        <v>394</v>
      </c>
      <c r="V12" s="57">
        <v>71</v>
      </c>
      <c r="W12" s="58">
        <v>50</v>
      </c>
    </row>
    <row r="13" spans="1:23" s="11" customFormat="1" ht="12" x14ac:dyDescent="0.25">
      <c r="A13" s="73" t="s">
        <v>362</v>
      </c>
      <c r="B13" s="55" t="s">
        <v>372</v>
      </c>
      <c r="C13" s="66">
        <f t="shared" si="3"/>
        <v>3.7550295939249914E-4</v>
      </c>
      <c r="D13" s="71">
        <f t="shared" si="3"/>
        <v>1.2554522497705417E-3</v>
      </c>
      <c r="E13" s="75">
        <f t="shared" si="4"/>
        <v>1.1465260261407933E-2</v>
      </c>
      <c r="F13" s="69">
        <f t="shared" si="5"/>
        <v>1.2963443090484833E-3</v>
      </c>
      <c r="G13" s="56" t="s">
        <v>40</v>
      </c>
      <c r="H13" s="57" t="s">
        <v>345</v>
      </c>
      <c r="I13" s="59"/>
      <c r="J13" s="70">
        <v>899</v>
      </c>
      <c r="K13" s="70">
        <v>44</v>
      </c>
      <c r="L13" s="70"/>
      <c r="M13" s="61" t="s">
        <v>346</v>
      </c>
      <c r="N13" s="56">
        <v>16</v>
      </c>
      <c r="O13" s="57">
        <v>1267</v>
      </c>
      <c r="P13" s="57">
        <v>14</v>
      </c>
      <c r="Q13" s="57">
        <v>12</v>
      </c>
      <c r="R13" s="57">
        <f t="shared" si="0"/>
        <v>224</v>
      </c>
      <c r="S13" s="62">
        <f t="shared" si="1"/>
        <v>1744.4</v>
      </c>
      <c r="T13" s="58">
        <f t="shared" si="2"/>
        <v>15428</v>
      </c>
      <c r="U13" s="63">
        <v>110</v>
      </c>
      <c r="V13" s="57">
        <v>18</v>
      </c>
      <c r="W13" s="58">
        <v>20</v>
      </c>
    </row>
    <row r="14" spans="1:23" s="11" customFormat="1" ht="24" x14ac:dyDescent="0.25">
      <c r="A14" s="54" t="s">
        <v>398</v>
      </c>
      <c r="B14" s="55" t="s">
        <v>372</v>
      </c>
      <c r="C14" s="74">
        <f>((U14*10^6)/325851.4285714)/(L14*10^3)</f>
        <v>8.1443030620033663E-3</v>
      </c>
      <c r="D14" s="71">
        <f>((V14*10^6)/325851.4285714)/(K14*10^3)</f>
        <v>8.1220508678448884E-3</v>
      </c>
      <c r="E14" s="68">
        <f t="shared" si="4"/>
        <v>1.8214936247723131E-2</v>
      </c>
      <c r="F14" s="69">
        <f t="shared" si="5"/>
        <v>1.9665683382497543E-3</v>
      </c>
      <c r="G14" s="56" t="s">
        <v>41</v>
      </c>
      <c r="H14" s="103" t="s">
        <v>329</v>
      </c>
      <c r="I14" s="59" t="s">
        <v>527</v>
      </c>
      <c r="J14" s="40" t="s">
        <v>456</v>
      </c>
      <c r="K14" s="70">
        <f>L14*61/365</f>
        <v>15.869526027397258</v>
      </c>
      <c r="L14" s="70">
        <f>94957/1000</f>
        <v>94.956999999999994</v>
      </c>
      <c r="M14" s="61" t="s">
        <v>358</v>
      </c>
      <c r="N14" s="56">
        <v>1</v>
      </c>
      <c r="O14" s="57">
        <v>144</v>
      </c>
      <c r="P14" s="57">
        <v>18</v>
      </c>
      <c r="Q14" s="57">
        <v>14</v>
      </c>
      <c r="R14" s="57">
        <f t="shared" si="0"/>
        <v>18</v>
      </c>
      <c r="S14" s="62">
        <f t="shared" si="1"/>
        <v>219.60000000000002</v>
      </c>
      <c r="T14" s="58">
        <f t="shared" si="2"/>
        <v>2034</v>
      </c>
      <c r="U14" s="63">
        <v>252</v>
      </c>
      <c r="V14" s="57">
        <v>42</v>
      </c>
      <c r="W14" s="58">
        <v>4</v>
      </c>
    </row>
    <row r="15" spans="1:23" s="11" customFormat="1" ht="24" x14ac:dyDescent="0.25">
      <c r="A15" s="54" t="s">
        <v>361</v>
      </c>
      <c r="B15" s="55" t="s">
        <v>372</v>
      </c>
      <c r="C15" s="81">
        <f t="shared" ref="C15:C26" si="6">((U15*10^6)/325851.4285714)/(J15*10^3)</f>
        <v>1.370270375146382E-2</v>
      </c>
      <c r="D15" s="67" t="s">
        <v>52</v>
      </c>
      <c r="E15" s="68">
        <f t="shared" si="4"/>
        <v>2.2581205488969948E-2</v>
      </c>
      <c r="F15" s="69">
        <f t="shared" si="5"/>
        <v>2.5091681142636558E-3</v>
      </c>
      <c r="G15" s="56" t="s">
        <v>41</v>
      </c>
      <c r="H15" s="57" t="s">
        <v>334</v>
      </c>
      <c r="I15" s="59" t="s">
        <v>40</v>
      </c>
      <c r="J15" s="70">
        <v>329</v>
      </c>
      <c r="K15" s="40" t="s">
        <v>456</v>
      </c>
      <c r="L15" s="70">
        <v>295</v>
      </c>
      <c r="M15" s="61" t="s">
        <v>335</v>
      </c>
      <c r="N15" s="56">
        <v>8</v>
      </c>
      <c r="O15" s="57">
        <v>731</v>
      </c>
      <c r="P15" s="57">
        <v>16</v>
      </c>
      <c r="Q15" s="57">
        <v>14</v>
      </c>
      <c r="R15" s="57">
        <f t="shared" si="0"/>
        <v>128</v>
      </c>
      <c r="S15" s="62">
        <f t="shared" si="1"/>
        <v>1151.4000000000001</v>
      </c>
      <c r="T15" s="58">
        <f t="shared" si="2"/>
        <v>10362</v>
      </c>
      <c r="U15" s="63">
        <v>1469</v>
      </c>
      <c r="V15" s="57">
        <v>246</v>
      </c>
      <c r="W15" s="58">
        <v>26</v>
      </c>
    </row>
    <row r="16" spans="1:23" s="11" customFormat="1" ht="90.75" x14ac:dyDescent="0.25">
      <c r="A16" s="73" t="s">
        <v>360</v>
      </c>
      <c r="B16" s="55" t="s">
        <v>372</v>
      </c>
      <c r="C16" s="66">
        <f t="shared" si="6"/>
        <v>7.9596396239054522E-5</v>
      </c>
      <c r="D16" s="67">
        <f>((V16*10^6)/325851.4285714)/(K16*10^3)</f>
        <v>3.8361040965210997E-4</v>
      </c>
      <c r="E16" s="67">
        <f t="shared" si="4"/>
        <v>4.2526047203912399E-4</v>
      </c>
      <c r="F16" s="82">
        <f t="shared" si="5"/>
        <v>4.3696744592527856E-5</v>
      </c>
      <c r="G16" s="56" t="s">
        <v>41</v>
      </c>
      <c r="H16" s="57" t="s">
        <v>336</v>
      </c>
      <c r="I16" s="59" t="s">
        <v>526</v>
      </c>
      <c r="J16" s="70">
        <v>347</v>
      </c>
      <c r="K16" s="70">
        <v>16</v>
      </c>
      <c r="L16" s="40" t="s">
        <v>456</v>
      </c>
      <c r="M16" s="61" t="s">
        <v>337</v>
      </c>
      <c r="N16" s="56">
        <v>1</v>
      </c>
      <c r="O16" s="57">
        <v>351</v>
      </c>
      <c r="P16" s="57">
        <v>14</v>
      </c>
      <c r="Q16" s="57">
        <v>13</v>
      </c>
      <c r="R16" s="57">
        <f t="shared" si="0"/>
        <v>14</v>
      </c>
      <c r="S16" s="62">
        <f t="shared" si="1"/>
        <v>470.3</v>
      </c>
      <c r="T16" s="58">
        <f t="shared" si="2"/>
        <v>4577</v>
      </c>
      <c r="U16" s="63">
        <v>9</v>
      </c>
      <c r="V16" s="57">
        <v>2</v>
      </c>
      <c r="W16" s="83">
        <v>0.2</v>
      </c>
    </row>
    <row r="17" spans="1:23" s="11" customFormat="1" ht="108" x14ac:dyDescent="0.25">
      <c r="A17" s="85" t="s">
        <v>359</v>
      </c>
      <c r="B17" s="55" t="s">
        <v>372</v>
      </c>
      <c r="C17" s="86">
        <f t="shared" si="6"/>
        <v>5.2409771337669672E-5</v>
      </c>
      <c r="D17" s="67" t="s">
        <v>52</v>
      </c>
      <c r="E17" s="67">
        <f t="shared" si="4"/>
        <v>5.1626226122870411E-4</v>
      </c>
      <c r="F17" s="82">
        <f t="shared" si="5"/>
        <v>5.6769798467215447E-5</v>
      </c>
      <c r="G17" s="56" t="s">
        <v>41</v>
      </c>
      <c r="H17" s="57" t="s">
        <v>350</v>
      </c>
      <c r="I17" s="59" t="s">
        <v>40</v>
      </c>
      <c r="J17" s="70">
        <v>527</v>
      </c>
      <c r="K17" s="60" t="s">
        <v>456</v>
      </c>
      <c r="L17" s="70">
        <v>502</v>
      </c>
      <c r="M17" s="61" t="s">
        <v>335</v>
      </c>
      <c r="N17" s="56">
        <v>3</v>
      </c>
      <c r="O17" s="57">
        <v>268</v>
      </c>
      <c r="P17" s="57">
        <v>13</v>
      </c>
      <c r="Q17" s="57">
        <v>13</v>
      </c>
      <c r="R17" s="57">
        <f t="shared" si="0"/>
        <v>39</v>
      </c>
      <c r="S17" s="62">
        <f t="shared" si="1"/>
        <v>387.40000000000003</v>
      </c>
      <c r="T17" s="58">
        <f t="shared" si="2"/>
        <v>3523</v>
      </c>
      <c r="U17" s="63">
        <v>9</v>
      </c>
      <c r="V17" s="57">
        <v>2</v>
      </c>
      <c r="W17" s="83">
        <v>0.2</v>
      </c>
    </row>
    <row r="18" spans="1:23" s="11" customFormat="1" ht="12" x14ac:dyDescent="0.25">
      <c r="A18" s="54" t="s">
        <v>397</v>
      </c>
      <c r="B18" s="55" t="s">
        <v>372</v>
      </c>
      <c r="C18" s="74">
        <f t="shared" si="6"/>
        <v>2.425355593164025E-3</v>
      </c>
      <c r="D18" s="71">
        <f t="shared" ref="D18:D26" si="7">((V18*10^6)/325851.4285714)/(K18*10^3)</f>
        <v>4.578968699339471E-3</v>
      </c>
      <c r="E18" s="75">
        <f t="shared" si="4"/>
        <v>1.3598941487797705E-2</v>
      </c>
      <c r="F18" s="69">
        <f t="shared" si="5"/>
        <v>1.3675845499907596E-3</v>
      </c>
      <c r="G18" s="56" t="s">
        <v>40</v>
      </c>
      <c r="H18" s="57" t="s">
        <v>344</v>
      </c>
      <c r="I18" s="59"/>
      <c r="J18" s="70">
        <v>2847</v>
      </c>
      <c r="K18" s="70">
        <v>252</v>
      </c>
      <c r="L18" s="70">
        <v>2839</v>
      </c>
      <c r="M18" s="61" t="s">
        <v>338</v>
      </c>
      <c r="N18" s="56">
        <v>2</v>
      </c>
      <c r="O18" s="57">
        <v>4916</v>
      </c>
      <c r="P18" s="57">
        <v>17</v>
      </c>
      <c r="Q18" s="57">
        <v>11</v>
      </c>
      <c r="R18" s="57">
        <f t="shared" si="0"/>
        <v>34</v>
      </c>
      <c r="S18" s="62">
        <f t="shared" si="1"/>
        <v>5441.6</v>
      </c>
      <c r="T18" s="58">
        <f t="shared" si="2"/>
        <v>54110</v>
      </c>
      <c r="U18" s="63">
        <v>2250</v>
      </c>
      <c r="V18" s="57">
        <v>376</v>
      </c>
      <c r="W18" s="58">
        <v>74</v>
      </c>
    </row>
    <row r="19" spans="1:23" s="11" customFormat="1" ht="12" x14ac:dyDescent="0.25">
      <c r="A19" s="73" t="s">
        <v>392</v>
      </c>
      <c r="B19" s="55" t="s">
        <v>372</v>
      </c>
      <c r="C19" s="74">
        <f t="shared" si="6"/>
        <v>1.1121649277181862E-3</v>
      </c>
      <c r="D19" s="71">
        <f t="shared" si="7"/>
        <v>3.7192426472231056E-3</v>
      </c>
      <c r="E19" s="71">
        <f t="shared" si="4"/>
        <v>5.6895195702739328E-3</v>
      </c>
      <c r="F19" s="72">
        <f t="shared" si="5"/>
        <v>6.3333581700320397E-4</v>
      </c>
      <c r="G19" s="56" t="s">
        <v>40</v>
      </c>
      <c r="H19" s="57" t="s">
        <v>340</v>
      </c>
      <c r="I19" s="59"/>
      <c r="J19" s="70">
        <v>3016</v>
      </c>
      <c r="K19" s="70">
        <v>151</v>
      </c>
      <c r="L19" s="70">
        <v>2977</v>
      </c>
      <c r="M19" s="61" t="s">
        <v>338</v>
      </c>
      <c r="N19" s="56">
        <v>45</v>
      </c>
      <c r="O19" s="57">
        <v>4819</v>
      </c>
      <c r="P19" s="57">
        <v>15</v>
      </c>
      <c r="Q19" s="57">
        <v>11</v>
      </c>
      <c r="R19" s="57">
        <f t="shared" si="0"/>
        <v>675</v>
      </c>
      <c r="S19" s="62">
        <f t="shared" si="1"/>
        <v>5975.9000000000005</v>
      </c>
      <c r="T19" s="58">
        <f t="shared" si="2"/>
        <v>53684</v>
      </c>
      <c r="U19" s="63">
        <v>1093</v>
      </c>
      <c r="V19" s="57">
        <v>183</v>
      </c>
      <c r="W19" s="58">
        <v>34</v>
      </c>
    </row>
    <row r="20" spans="1:23" s="11" customFormat="1" ht="45.75" x14ac:dyDescent="0.25">
      <c r="A20" s="54" t="s">
        <v>507</v>
      </c>
      <c r="B20" s="55" t="s">
        <v>372</v>
      </c>
      <c r="C20" s="81">
        <f t="shared" si="6"/>
        <v>0.33749421770258065</v>
      </c>
      <c r="D20" s="75">
        <f t="shared" si="7"/>
        <v>0.53508734064294305</v>
      </c>
      <c r="E20" s="68">
        <f t="shared" si="4"/>
        <v>0.27346780449961211</v>
      </c>
      <c r="F20" s="87">
        <f t="shared" si="5"/>
        <v>2.7616734565966781E-2</v>
      </c>
      <c r="G20" s="56" t="s">
        <v>41</v>
      </c>
      <c r="H20" s="103" t="s">
        <v>329</v>
      </c>
      <c r="I20" s="59" t="s">
        <v>528</v>
      </c>
      <c r="J20" s="70">
        <v>37</v>
      </c>
      <c r="K20" s="88">
        <v>3.9</v>
      </c>
      <c r="L20" s="60" t="s">
        <v>456</v>
      </c>
      <c r="M20" s="61" t="s">
        <v>330</v>
      </c>
      <c r="N20" s="56">
        <v>0.4</v>
      </c>
      <c r="O20" s="57">
        <v>340</v>
      </c>
      <c r="P20" s="57">
        <v>14</v>
      </c>
      <c r="Q20" s="57">
        <v>15</v>
      </c>
      <c r="R20" s="57">
        <f t="shared" si="0"/>
        <v>5.6000000000000005</v>
      </c>
      <c r="S20" s="62">
        <f t="shared" si="1"/>
        <v>515.6</v>
      </c>
      <c r="T20" s="58">
        <f t="shared" si="2"/>
        <v>5105.6000000000004</v>
      </c>
      <c r="U20" s="63">
        <v>4069</v>
      </c>
      <c r="V20" s="57">
        <v>680</v>
      </c>
      <c r="W20" s="58">
        <v>141</v>
      </c>
    </row>
    <row r="21" spans="1:23" s="11" customFormat="1" ht="12" x14ac:dyDescent="0.25">
      <c r="A21" s="54" t="s">
        <v>390</v>
      </c>
      <c r="B21" s="55" t="s">
        <v>372</v>
      </c>
      <c r="C21" s="74">
        <f t="shared" si="6"/>
        <v>1.1273448773449761E-3</v>
      </c>
      <c r="D21" s="71">
        <f t="shared" si="7"/>
        <v>9.206649831650638E-3</v>
      </c>
      <c r="E21" s="71">
        <f t="shared" si="4"/>
        <v>3.5711734876080277E-3</v>
      </c>
      <c r="F21" s="72">
        <f t="shared" si="5"/>
        <v>4.044325810887325E-4</v>
      </c>
      <c r="G21" s="56" t="s">
        <v>40</v>
      </c>
      <c r="H21" s="57" t="s">
        <v>347</v>
      </c>
      <c r="I21" s="59"/>
      <c r="J21" s="70">
        <v>196</v>
      </c>
      <c r="K21" s="70">
        <v>4</v>
      </c>
      <c r="L21" s="70">
        <v>167</v>
      </c>
      <c r="M21" s="61" t="s">
        <v>338</v>
      </c>
      <c r="N21" s="56">
        <v>13</v>
      </c>
      <c r="O21" s="57">
        <v>937</v>
      </c>
      <c r="P21" s="57">
        <v>14</v>
      </c>
      <c r="Q21" s="57">
        <v>13</v>
      </c>
      <c r="R21" s="57">
        <f t="shared" si="0"/>
        <v>182</v>
      </c>
      <c r="S21" s="62">
        <f t="shared" si="1"/>
        <v>1400.1000000000001</v>
      </c>
      <c r="T21" s="58">
        <f t="shared" si="2"/>
        <v>12363</v>
      </c>
      <c r="U21" s="63">
        <v>72</v>
      </c>
      <c r="V21" s="57">
        <v>12</v>
      </c>
      <c r="W21" s="58">
        <v>5</v>
      </c>
    </row>
    <row r="22" spans="1:23" s="11" customFormat="1" ht="12" x14ac:dyDescent="0.25">
      <c r="A22" s="54" t="s">
        <v>366</v>
      </c>
      <c r="B22" s="55" t="s">
        <v>372</v>
      </c>
      <c r="C22" s="74">
        <f t="shared" si="6"/>
        <v>1.0194667761207227E-3</v>
      </c>
      <c r="D22" s="67">
        <f t="shared" si="7"/>
        <v>8.4658849026672544E-4</v>
      </c>
      <c r="E22" s="71">
        <f t="shared" si="4"/>
        <v>7.7691845887629335E-3</v>
      </c>
      <c r="F22" s="72">
        <f t="shared" si="5"/>
        <v>7.8997450536823579E-4</v>
      </c>
      <c r="G22" s="56" t="s">
        <v>40</v>
      </c>
      <c r="H22" s="57" t="s">
        <v>355</v>
      </c>
      <c r="I22" s="59"/>
      <c r="J22" s="70">
        <v>1171</v>
      </c>
      <c r="K22" s="70">
        <v>87</v>
      </c>
      <c r="L22" s="70">
        <v>1154</v>
      </c>
      <c r="M22" s="61" t="s">
        <v>338</v>
      </c>
      <c r="N22" s="56">
        <v>4</v>
      </c>
      <c r="O22" s="57">
        <v>2527</v>
      </c>
      <c r="P22" s="57">
        <v>13</v>
      </c>
      <c r="Q22" s="57">
        <v>11</v>
      </c>
      <c r="R22" s="57">
        <f t="shared" si="0"/>
        <v>52</v>
      </c>
      <c r="S22" s="62">
        <f t="shared" si="1"/>
        <v>2831.7000000000003</v>
      </c>
      <c r="T22" s="58">
        <f t="shared" si="2"/>
        <v>27849</v>
      </c>
      <c r="U22" s="63">
        <v>389</v>
      </c>
      <c r="V22" s="57">
        <v>24</v>
      </c>
      <c r="W22" s="58">
        <v>22</v>
      </c>
    </row>
    <row r="23" spans="1:23" s="11" customFormat="1" ht="12" x14ac:dyDescent="0.25">
      <c r="A23" s="73" t="s">
        <v>365</v>
      </c>
      <c r="B23" s="55" t="s">
        <v>372</v>
      </c>
      <c r="C23" s="66">
        <f t="shared" si="6"/>
        <v>7.3811720468977418E-4</v>
      </c>
      <c r="D23" s="67">
        <f t="shared" si="7"/>
        <v>3.1033651117923504E-4</v>
      </c>
      <c r="E23" s="71">
        <f t="shared" si="4"/>
        <v>3.6484144598826424E-3</v>
      </c>
      <c r="F23" s="72">
        <f t="shared" si="5"/>
        <v>4.5342905724541846E-4</v>
      </c>
      <c r="G23" s="56" t="s">
        <v>40</v>
      </c>
      <c r="H23" s="57" t="s">
        <v>348</v>
      </c>
      <c r="I23" s="59"/>
      <c r="J23" s="70">
        <v>1239</v>
      </c>
      <c r="K23" s="70">
        <v>89</v>
      </c>
      <c r="L23" s="70">
        <v>1116</v>
      </c>
      <c r="M23" s="61" t="s">
        <v>338</v>
      </c>
      <c r="N23" s="56">
        <v>51</v>
      </c>
      <c r="O23" s="57">
        <v>2341</v>
      </c>
      <c r="P23" s="57">
        <v>14</v>
      </c>
      <c r="Q23" s="57">
        <v>11</v>
      </c>
      <c r="R23" s="57">
        <f t="shared" si="0"/>
        <v>714</v>
      </c>
      <c r="S23" s="62">
        <f t="shared" si="1"/>
        <v>3289.1000000000004</v>
      </c>
      <c r="T23" s="58">
        <f t="shared" si="2"/>
        <v>26465</v>
      </c>
      <c r="U23" s="63">
        <v>298</v>
      </c>
      <c r="V23" s="57">
        <v>9</v>
      </c>
      <c r="W23" s="58">
        <v>12</v>
      </c>
    </row>
    <row r="24" spans="1:23" s="11" customFormat="1" ht="12" x14ac:dyDescent="0.25">
      <c r="A24" s="54" t="s">
        <v>389</v>
      </c>
      <c r="B24" s="55" t="s">
        <v>372</v>
      </c>
      <c r="C24" s="74">
        <f t="shared" si="6"/>
        <v>1.0323633083284722E-3</v>
      </c>
      <c r="D24" s="71">
        <f t="shared" si="7"/>
        <v>8.1392121700099851E-3</v>
      </c>
      <c r="E24" s="71">
        <f t="shared" si="4"/>
        <v>1.9953441968739607E-3</v>
      </c>
      <c r="F24" s="72">
        <f t="shared" si="5"/>
        <v>2.2081554541439718E-4</v>
      </c>
      <c r="G24" s="56" t="s">
        <v>40</v>
      </c>
      <c r="H24" s="57" t="s">
        <v>342</v>
      </c>
      <c r="I24" s="59"/>
      <c r="J24" s="70">
        <v>1088</v>
      </c>
      <c r="K24" s="70">
        <v>23</v>
      </c>
      <c r="L24" s="70">
        <v>1126</v>
      </c>
      <c r="M24" s="61" t="s">
        <v>338</v>
      </c>
      <c r="N24" s="56">
        <v>23</v>
      </c>
      <c r="O24" s="57">
        <v>2685</v>
      </c>
      <c r="P24" s="57">
        <v>14</v>
      </c>
      <c r="Q24" s="57">
        <v>10</v>
      </c>
      <c r="R24" s="57">
        <f t="shared" si="0"/>
        <v>322</v>
      </c>
      <c r="S24" s="62">
        <f t="shared" si="1"/>
        <v>3007</v>
      </c>
      <c r="T24" s="58">
        <f t="shared" si="2"/>
        <v>27172</v>
      </c>
      <c r="U24" s="63">
        <v>366</v>
      </c>
      <c r="V24" s="57">
        <v>61</v>
      </c>
      <c r="W24" s="58">
        <v>6</v>
      </c>
    </row>
    <row r="25" spans="1:23" s="11" customFormat="1" ht="12" x14ac:dyDescent="0.25">
      <c r="A25" s="54" t="s">
        <v>396</v>
      </c>
      <c r="B25" s="55" t="s">
        <v>372</v>
      </c>
      <c r="C25" s="74">
        <f t="shared" si="6"/>
        <v>1.9415383998719034E-3</v>
      </c>
      <c r="D25" s="71">
        <f t="shared" si="7"/>
        <v>6.1377665544337595E-3</v>
      </c>
      <c r="E25" s="71">
        <f t="shared" si="4"/>
        <v>1.0827718960538979E-3</v>
      </c>
      <c r="F25" s="72">
        <f t="shared" si="5"/>
        <v>1.2113055181695828E-4</v>
      </c>
      <c r="G25" s="56" t="s">
        <v>40</v>
      </c>
      <c r="H25" s="57" t="s">
        <v>341</v>
      </c>
      <c r="I25" s="59"/>
      <c r="J25" s="70">
        <v>98</v>
      </c>
      <c r="K25" s="70">
        <v>5</v>
      </c>
      <c r="L25" s="70">
        <v>87</v>
      </c>
      <c r="M25" s="61" t="s">
        <v>338</v>
      </c>
      <c r="N25" s="56">
        <v>7</v>
      </c>
      <c r="O25" s="57">
        <v>611</v>
      </c>
      <c r="P25" s="57">
        <v>14</v>
      </c>
      <c r="Q25" s="57">
        <v>12</v>
      </c>
      <c r="R25" s="57">
        <f t="shared" si="0"/>
        <v>98</v>
      </c>
      <c r="S25" s="62">
        <f t="shared" si="1"/>
        <v>831.2</v>
      </c>
      <c r="T25" s="58">
        <f t="shared" si="2"/>
        <v>7430</v>
      </c>
      <c r="U25" s="63">
        <v>62</v>
      </c>
      <c r="V25" s="57">
        <v>10</v>
      </c>
      <c r="W25" s="83">
        <v>0.9</v>
      </c>
    </row>
    <row r="26" spans="1:23" s="11" customFormat="1" ht="12" x14ac:dyDescent="0.25">
      <c r="A26" s="54" t="s">
        <v>394</v>
      </c>
      <c r="B26" s="55" t="s">
        <v>372</v>
      </c>
      <c r="C26" s="74">
        <f t="shared" si="6"/>
        <v>5.1961243944370862E-3</v>
      </c>
      <c r="D26" s="75">
        <f t="shared" si="7"/>
        <v>1.3834723806163192E-2</v>
      </c>
      <c r="E26" s="68">
        <f t="shared" si="4"/>
        <v>2.523245398231205E-2</v>
      </c>
      <c r="F26" s="69">
        <f t="shared" si="5"/>
        <v>2.6880636533473112E-3</v>
      </c>
      <c r="G26" s="56" t="s">
        <v>40</v>
      </c>
      <c r="H26" s="57" t="s">
        <v>343</v>
      </c>
      <c r="I26" s="59"/>
      <c r="J26" s="70">
        <v>1975</v>
      </c>
      <c r="K26" s="70">
        <v>124</v>
      </c>
      <c r="L26" s="70">
        <v>1944</v>
      </c>
      <c r="M26" s="61" t="s">
        <v>338</v>
      </c>
      <c r="N26" s="56">
        <v>18</v>
      </c>
      <c r="O26" s="57">
        <v>4245</v>
      </c>
      <c r="P26" s="57">
        <v>15</v>
      </c>
      <c r="Q26" s="89">
        <v>8.6999999999999993</v>
      </c>
      <c r="R26" s="57">
        <f t="shared" si="0"/>
        <v>270</v>
      </c>
      <c r="S26" s="62">
        <f t="shared" si="1"/>
        <v>3963.15</v>
      </c>
      <c r="T26" s="58">
        <f t="shared" si="2"/>
        <v>37201.5</v>
      </c>
      <c r="U26" s="63">
        <v>3344</v>
      </c>
      <c r="V26" s="57">
        <v>559</v>
      </c>
      <c r="W26" s="58">
        <v>100</v>
      </c>
    </row>
    <row r="27" spans="1:23" s="11" customFormat="1" ht="12" x14ac:dyDescent="0.25">
      <c r="A27" s="54" t="s">
        <v>94</v>
      </c>
      <c r="B27" s="55" t="s">
        <v>373</v>
      </c>
      <c r="C27" s="56" t="s">
        <v>509</v>
      </c>
      <c r="D27" s="57" t="s">
        <v>509</v>
      </c>
      <c r="E27" s="71">
        <f t="shared" si="4"/>
        <v>2.8040003738667163E-3</v>
      </c>
      <c r="F27" s="72">
        <f t="shared" si="5"/>
        <v>3.0009002700810244E-4</v>
      </c>
      <c r="G27" s="56" t="s">
        <v>41</v>
      </c>
      <c r="H27" s="57" t="s">
        <v>493</v>
      </c>
      <c r="I27" s="59" t="s">
        <v>664</v>
      </c>
      <c r="J27" s="40" t="s">
        <v>456</v>
      </c>
      <c r="K27" s="40" t="s">
        <v>456</v>
      </c>
      <c r="L27" s="40" t="s">
        <v>456</v>
      </c>
      <c r="M27" s="61"/>
      <c r="N27" s="56">
        <v>6</v>
      </c>
      <c r="O27" s="57">
        <v>763</v>
      </c>
      <c r="P27" s="57">
        <v>13</v>
      </c>
      <c r="Q27" s="57">
        <v>13</v>
      </c>
      <c r="R27" s="57">
        <f t="shared" si="0"/>
        <v>78</v>
      </c>
      <c r="S27" s="62">
        <f t="shared" si="1"/>
        <v>1069.9000000000001</v>
      </c>
      <c r="T27" s="58">
        <f t="shared" si="2"/>
        <v>9997</v>
      </c>
      <c r="U27" s="63">
        <v>80</v>
      </c>
      <c r="V27" s="57">
        <v>12</v>
      </c>
      <c r="W27" s="58">
        <v>3</v>
      </c>
    </row>
    <row r="28" spans="1:23" s="11" customFormat="1" thickBot="1" x14ac:dyDescent="0.3">
      <c r="A28" s="90" t="s">
        <v>87</v>
      </c>
      <c r="B28" s="91" t="s">
        <v>373</v>
      </c>
      <c r="C28" s="92" t="s">
        <v>509</v>
      </c>
      <c r="D28" s="93" t="s">
        <v>509</v>
      </c>
      <c r="E28" s="94">
        <f t="shared" si="4"/>
        <v>4.7573739295908657E-3</v>
      </c>
      <c r="F28" s="95">
        <f t="shared" si="5"/>
        <v>5.6242969628796406E-4</v>
      </c>
      <c r="G28" s="92" t="s">
        <v>41</v>
      </c>
      <c r="H28" s="93" t="s">
        <v>529</v>
      </c>
      <c r="I28" s="96" t="s">
        <v>530</v>
      </c>
      <c r="J28" s="41" t="s">
        <v>456</v>
      </c>
      <c r="K28" s="41" t="s">
        <v>456</v>
      </c>
      <c r="L28" s="41" t="s">
        <v>456</v>
      </c>
      <c r="M28" s="97"/>
      <c r="N28" s="92">
        <v>9</v>
      </c>
      <c r="O28" s="93">
        <v>402</v>
      </c>
      <c r="P28" s="93">
        <v>12</v>
      </c>
      <c r="Q28" s="93">
        <v>13</v>
      </c>
      <c r="R28" s="93">
        <f t="shared" si="0"/>
        <v>108</v>
      </c>
      <c r="S28" s="98">
        <f t="shared" si="1"/>
        <v>630.6</v>
      </c>
      <c r="T28" s="99">
        <f t="shared" si="2"/>
        <v>5334</v>
      </c>
      <c r="U28" s="100">
        <v>73</v>
      </c>
      <c r="V28" s="93">
        <v>12</v>
      </c>
      <c r="W28" s="99">
        <v>3</v>
      </c>
    </row>
  </sheetData>
  <mergeCells count="5">
    <mergeCell ref="U2:W2"/>
    <mergeCell ref="C2:D2"/>
    <mergeCell ref="E2:F2"/>
    <mergeCell ref="G2:M2"/>
    <mergeCell ref="N2:T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defaultRowHeight="15" x14ac:dyDescent="0.25"/>
  <cols>
    <col min="1" max="1" width="100.7109375" style="31" customWidth="1"/>
  </cols>
  <sheetData>
    <row r="1" spans="1:1" ht="39.950000000000003" customHeight="1" x14ac:dyDescent="0.25">
      <c r="A1" s="30" t="s">
        <v>492</v>
      </c>
    </row>
    <row r="2" spans="1:1" ht="43.5" customHeight="1" x14ac:dyDescent="0.25">
      <c r="A2" s="31" t="s">
        <v>504</v>
      </c>
    </row>
    <row r="3" spans="1:1" ht="158.25" customHeight="1" x14ac:dyDescent="0.25">
      <c r="A3" s="31" t="s">
        <v>505</v>
      </c>
    </row>
    <row r="4" spans="1:1" ht="86.25" customHeight="1" x14ac:dyDescent="0.25">
      <c r="A4" s="31" t="s">
        <v>631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G.1 NPDES Facilities 303d</vt:lpstr>
      <vt:lpstr>G.1 Footnotes</vt:lpstr>
      <vt:lpstr>G.2 Facility Q to Res Vol</vt:lpstr>
      <vt:lpstr>G.2 Footnotes</vt:lpstr>
      <vt:lpstr>Database</vt:lpstr>
      <vt:lpstr>'G.1 NPDES Facilities 303d'!Print_Area</vt:lpstr>
      <vt:lpstr>'G.2 Facility Q to Res Vol'!Print_Area</vt:lpstr>
      <vt:lpstr>'G.1 NPDES Facilities 303d'!Print_Titles</vt:lpstr>
      <vt:lpstr>'G.2 Facility Q to Res Vol'!Print_Titles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2017-03-03T21:53:01Z</dcterms:modified>
</cp:coreProperties>
</file>