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485" windowWidth="15480" windowHeight="4185" tabRatio="818"/>
  </bookViews>
  <sheets>
    <sheet name="Table 11" sheetId="27" r:id="rId1"/>
    <sheet name="Table 12" sheetId="28" r:id="rId2"/>
    <sheet name="Summary (water)" sheetId="18" r:id="rId3"/>
    <sheet name="Analysis Data (water)" sheetId="15" r:id="rId4"/>
    <sheet name="Excluded or Combined (water)" sheetId="19" r:id="rId5"/>
    <sheet name="Standards" sheetId="25" r:id="rId6"/>
  </sheets>
  <definedNames>
    <definedName name="_xlnm._FilterDatabase" localSheetId="3" hidden="1">'Analysis Data (water)'!$A$1:$N$119</definedName>
  </definedNames>
  <calcPr calcId="125725"/>
  <pivotCaches>
    <pivotCache cacheId="4" r:id="rId7"/>
  </pivotCaches>
</workbook>
</file>

<file path=xl/calcChain.xml><?xml version="1.0" encoding="utf-8"?>
<calcChain xmlns="http://schemas.openxmlformats.org/spreadsheetml/2006/main">
  <c r="M207" i="15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34"/>
  <c r="M133"/>
  <c r="M132"/>
  <c r="M131"/>
  <c r="M130"/>
  <c r="M129"/>
  <c r="M128"/>
  <c r="M127"/>
  <c r="M126"/>
  <c r="M125"/>
  <c r="M124"/>
  <c r="M123"/>
  <c r="M122"/>
  <c r="M121"/>
  <c r="M120"/>
  <c r="J119"/>
  <c r="J118"/>
  <c r="J115"/>
  <c r="J114"/>
  <c r="J111"/>
  <c r="J110"/>
  <c r="E119"/>
  <c r="E118"/>
  <c r="E115"/>
  <c r="E114"/>
  <c r="E111"/>
  <c r="E110"/>
  <c r="E107"/>
  <c r="L107" s="1"/>
  <c r="E106"/>
  <c r="L119"/>
  <c r="L118"/>
  <c r="L117"/>
  <c r="M117" s="1"/>
  <c r="L116"/>
  <c r="M116"/>
  <c r="L115"/>
  <c r="L114"/>
  <c r="L113"/>
  <c r="M113"/>
  <c r="L112"/>
  <c r="M112"/>
  <c r="L111"/>
  <c r="L110"/>
  <c r="L109"/>
  <c r="M109"/>
  <c r="L108"/>
  <c r="M108"/>
  <c r="J107"/>
  <c r="J106"/>
  <c r="L106"/>
  <c r="L105"/>
  <c r="M105" s="1"/>
  <c r="L104"/>
  <c r="M104" s="1"/>
  <c r="J103"/>
  <c r="J102"/>
  <c r="J99"/>
  <c r="J98"/>
  <c r="J95"/>
  <c r="J94"/>
  <c r="E103"/>
  <c r="E102"/>
  <c r="E99"/>
  <c r="L99" s="1"/>
  <c r="M99" s="1"/>
  <c r="E98"/>
  <c r="L98"/>
  <c r="M98" s="1"/>
  <c r="E95"/>
  <c r="E94"/>
  <c r="L94" s="1"/>
  <c r="M94" s="1"/>
  <c r="E91"/>
  <c r="L91" s="1"/>
  <c r="E90"/>
  <c r="L90" s="1"/>
  <c r="J91"/>
  <c r="J90"/>
  <c r="L103"/>
  <c r="L102"/>
  <c r="M102" s="1"/>
  <c r="L101"/>
  <c r="M101" s="1"/>
  <c r="L100"/>
  <c r="M100" s="1"/>
  <c r="L97"/>
  <c r="M97" s="1"/>
  <c r="L96"/>
  <c r="M96" s="1"/>
  <c r="L95"/>
  <c r="L93"/>
  <c r="M93" s="1"/>
  <c r="L92"/>
  <c r="M92" s="1"/>
  <c r="L89"/>
  <c r="M89" s="1"/>
  <c r="L88"/>
  <c r="M88" s="1"/>
  <c r="L86"/>
  <c r="L71"/>
  <c r="L55"/>
  <c r="L53"/>
  <c r="L52"/>
  <c r="L85"/>
  <c r="M85" s="1"/>
  <c r="L84"/>
  <c r="M84" s="1"/>
  <c r="L69"/>
  <c r="M69" s="1"/>
  <c r="L68"/>
  <c r="M68" s="1"/>
  <c r="L82"/>
  <c r="L67"/>
  <c r="L51"/>
  <c r="L49"/>
  <c r="L48"/>
  <c r="L81"/>
  <c r="M81" s="1"/>
  <c r="L80"/>
  <c r="M80" s="1"/>
  <c r="L65"/>
  <c r="M65" s="1"/>
  <c r="L64"/>
  <c r="M64" s="1"/>
  <c r="L78"/>
  <c r="L63"/>
  <c r="L47"/>
  <c r="L46"/>
  <c r="L45"/>
  <c r="L44"/>
  <c r="L77"/>
  <c r="M77" s="1"/>
  <c r="L76"/>
  <c r="M76" s="1"/>
  <c r="L61"/>
  <c r="M61" s="1"/>
  <c r="L60"/>
  <c r="M60" s="1"/>
  <c r="L74"/>
  <c r="L59"/>
  <c r="L43"/>
  <c r="L41"/>
  <c r="L40"/>
  <c r="L73"/>
  <c r="M73" s="1"/>
  <c r="L72"/>
  <c r="M72" s="1"/>
  <c r="L57"/>
  <c r="M57" s="1"/>
  <c r="L56"/>
  <c r="M56" s="1"/>
  <c r="E87"/>
  <c r="L87" s="1"/>
  <c r="J87"/>
  <c r="J86"/>
  <c r="E83"/>
  <c r="L83" s="1"/>
  <c r="J83"/>
  <c r="J82"/>
  <c r="M82" s="1"/>
  <c r="E79"/>
  <c r="L79" s="1"/>
  <c r="J79"/>
  <c r="J78"/>
  <c r="E75"/>
  <c r="L75" s="1"/>
  <c r="J75"/>
  <c r="J74"/>
  <c r="J71"/>
  <c r="J70"/>
  <c r="E70"/>
  <c r="L70" s="1"/>
  <c r="J67"/>
  <c r="M67" s="1"/>
  <c r="E66"/>
  <c r="L66" s="1"/>
  <c r="J66"/>
  <c r="J63"/>
  <c r="J62"/>
  <c r="E62"/>
  <c r="L62" s="1"/>
  <c r="J59"/>
  <c r="J58"/>
  <c r="E58"/>
  <c r="L58" s="1"/>
  <c r="M58" s="1"/>
  <c r="J55"/>
  <c r="E54"/>
  <c r="L54" s="1"/>
  <c r="M54" s="1"/>
  <c r="J54"/>
  <c r="J53"/>
  <c r="M53" s="1"/>
  <c r="J52"/>
  <c r="J51"/>
  <c r="M51" s="1"/>
  <c r="J50"/>
  <c r="E50"/>
  <c r="L50" s="1"/>
  <c r="J49"/>
  <c r="J48"/>
  <c r="M48" s="1"/>
  <c r="J47"/>
  <c r="J46"/>
  <c r="M46" s="1"/>
  <c r="J45"/>
  <c r="J44"/>
  <c r="M44" s="1"/>
  <c r="E42"/>
  <c r="L42" s="1"/>
  <c r="J42"/>
  <c r="J43"/>
  <c r="J41"/>
  <c r="M41" s="1"/>
  <c r="J40"/>
  <c r="L35"/>
  <c r="M35" s="1"/>
  <c r="L34"/>
  <c r="M34" s="1"/>
  <c r="L32"/>
  <c r="M32" s="1"/>
  <c r="L39"/>
  <c r="M39" s="1"/>
  <c r="L38"/>
  <c r="M38" s="1"/>
  <c r="L36"/>
  <c r="M36" s="1"/>
  <c r="L31"/>
  <c r="M31" s="1"/>
  <c r="L30"/>
  <c r="M30" s="1"/>
  <c r="L28"/>
  <c r="M28" s="1"/>
  <c r="L26"/>
  <c r="M26" s="1"/>
  <c r="L27"/>
  <c r="M27" s="1"/>
  <c r="L24"/>
  <c r="M24" s="1"/>
  <c r="J33"/>
  <c r="J29"/>
  <c r="J25"/>
  <c r="J37"/>
  <c r="E33"/>
  <c r="L33" s="1"/>
  <c r="M33" s="1"/>
  <c r="E29"/>
  <c r="L29" s="1"/>
  <c r="M29" s="1"/>
  <c r="E25"/>
  <c r="L25" s="1"/>
  <c r="M25" s="1"/>
  <c r="E37"/>
  <c r="L37" s="1"/>
  <c r="M37" s="1"/>
  <c r="J17"/>
  <c r="J15"/>
  <c r="J13"/>
  <c r="J11"/>
  <c r="J9"/>
  <c r="J7"/>
  <c r="J22"/>
  <c r="J20"/>
  <c r="J18"/>
  <c r="J4"/>
  <c r="E17"/>
  <c r="E15"/>
  <c r="E13"/>
  <c r="E11"/>
  <c r="E9"/>
  <c r="E7"/>
  <c r="E22"/>
  <c r="E20"/>
  <c r="L20" s="1"/>
  <c r="M20" s="1"/>
  <c r="E18"/>
  <c r="L18" s="1"/>
  <c r="M18" s="1"/>
  <c r="E4"/>
  <c r="L51" i="19"/>
  <c r="M51" s="1"/>
  <c r="L50"/>
  <c r="M50" s="1"/>
  <c r="L49"/>
  <c r="M49" s="1"/>
  <c r="L48"/>
  <c r="M48"/>
  <c r="L47"/>
  <c r="M47"/>
  <c r="L46"/>
  <c r="M46"/>
  <c r="L45"/>
  <c r="M45" s="1"/>
  <c r="L44"/>
  <c r="M44" s="1"/>
  <c r="L43"/>
  <c r="M43" s="1"/>
  <c r="L42"/>
  <c r="M42"/>
  <c r="L41"/>
  <c r="M41"/>
  <c r="L40"/>
  <c r="M40"/>
  <c r="L39"/>
  <c r="M39" s="1"/>
  <c r="L38"/>
  <c r="M38" s="1"/>
  <c r="L37"/>
  <c r="M37" s="1"/>
  <c r="L36"/>
  <c r="M36" s="1"/>
  <c r="L35"/>
  <c r="M35" s="1"/>
  <c r="L34"/>
  <c r="M34" s="1"/>
  <c r="L33"/>
  <c r="M33"/>
  <c r="L32"/>
  <c r="M32"/>
  <c r="L31"/>
  <c r="M31"/>
  <c r="L30"/>
  <c r="M30"/>
  <c r="L29"/>
  <c r="M29"/>
  <c r="L28"/>
  <c r="M28"/>
  <c r="L27"/>
  <c r="M27"/>
  <c r="L26"/>
  <c r="M26"/>
  <c r="L25"/>
  <c r="M25"/>
  <c r="L24"/>
  <c r="M24"/>
  <c r="L23"/>
  <c r="M23"/>
  <c r="L22"/>
  <c r="M22"/>
  <c r="L22" i="15"/>
  <c r="L4"/>
  <c r="M4" s="1"/>
  <c r="L17"/>
  <c r="L16"/>
  <c r="L13"/>
  <c r="M13" s="1"/>
  <c r="L12"/>
  <c r="L15"/>
  <c r="E14"/>
  <c r="L14" s="1"/>
  <c r="L11"/>
  <c r="E10"/>
  <c r="L10" s="1"/>
  <c r="L9"/>
  <c r="L8"/>
  <c r="L7"/>
  <c r="L6"/>
  <c r="J16"/>
  <c r="J14"/>
  <c r="J12"/>
  <c r="J10"/>
  <c r="J8"/>
  <c r="J6"/>
  <c r="M6" s="1"/>
  <c r="E16"/>
  <c r="E12"/>
  <c r="E8"/>
  <c r="E6"/>
  <c r="E23"/>
  <c r="L23" s="1"/>
  <c r="L3"/>
  <c r="M3" s="1"/>
  <c r="L2"/>
  <c r="M2" s="1"/>
  <c r="E21"/>
  <c r="L21" s="1"/>
  <c r="E19"/>
  <c r="L19" s="1"/>
  <c r="E5"/>
  <c r="L5" s="1"/>
  <c r="J23"/>
  <c r="J21"/>
  <c r="J19"/>
  <c r="J5"/>
  <c r="L20" i="25"/>
  <c r="L17"/>
  <c r="L14"/>
  <c r="L12"/>
  <c r="L9"/>
  <c r="L7"/>
  <c r="L5"/>
  <c r="L3"/>
  <c r="L2"/>
  <c r="M47" i="15"/>
  <c r="M63"/>
  <c r="M49"/>
  <c r="M55"/>
  <c r="M71"/>
  <c r="M40"/>
  <c r="M78"/>
  <c r="M86"/>
  <c r="M59"/>
  <c r="M17"/>
  <c r="M43"/>
  <c r="M45"/>
  <c r="M52"/>
  <c r="M12"/>
  <c r="M16"/>
  <c r="M22"/>
  <c r="M9"/>
  <c r="M95"/>
  <c r="M103"/>
  <c r="M7"/>
  <c r="M11"/>
  <c r="M15"/>
  <c r="M106"/>
  <c r="M110"/>
  <c r="M111"/>
  <c r="M114"/>
  <c r="M115"/>
  <c r="M118"/>
  <c r="M119"/>
  <c r="M8"/>
  <c r="M42" l="1"/>
  <c r="M21"/>
  <c r="M107"/>
  <c r="M19"/>
  <c r="M70"/>
  <c r="M10"/>
  <c r="M5"/>
  <c r="M23"/>
  <c r="M14"/>
  <c r="M91"/>
  <c r="M75"/>
  <c r="M83"/>
  <c r="M90"/>
  <c r="M50"/>
  <c r="M62"/>
  <c r="M66"/>
  <c r="M74"/>
  <c r="M79"/>
  <c r="M87"/>
</calcChain>
</file>

<file path=xl/comments1.xml><?xml version="1.0" encoding="utf-8"?>
<comments xmlns="http://schemas.openxmlformats.org/spreadsheetml/2006/main">
  <authors>
    <author>Amy</author>
  </authors>
  <commentList>
    <comment ref="L1" authorId="0">
      <text>
        <r>
          <rPr>
            <b/>
            <sz val="8"/>
            <color indexed="81"/>
            <rFont val="Tahoma"/>
            <family val="2"/>
          </rPr>
          <t xml:space="preserve">Amy: 
</t>
        </r>
        <r>
          <rPr>
            <sz val="8"/>
            <color indexed="81"/>
            <rFont val="Tahoma"/>
            <family val="2"/>
          </rPr>
          <t>Copy from "Standards" tab. See column M for description.</t>
        </r>
      </text>
    </comment>
    <comment ref="M1" authorId="0">
      <text>
        <r>
          <rPr>
            <b/>
            <sz val="8"/>
            <color indexed="81"/>
            <rFont val="Tahoma"/>
            <family val="2"/>
          </rPr>
          <t>Amy:</t>
        </r>
        <r>
          <rPr>
            <sz val="8"/>
            <color indexed="81"/>
            <rFont val="Tahoma"/>
            <family val="2"/>
          </rPr>
          <t xml:space="preserve">
Copy formula for comparison to standards.</t>
        </r>
      </text>
    </comment>
  </commentList>
</comments>
</file>

<file path=xl/sharedStrings.xml><?xml version="1.0" encoding="utf-8"?>
<sst xmlns="http://schemas.openxmlformats.org/spreadsheetml/2006/main" count="3327" uniqueCount="261">
  <si>
    <t>Study</t>
  </si>
  <si>
    <t>Station</t>
  </si>
  <si>
    <t>Date</t>
  </si>
  <si>
    <t>Notes</t>
  </si>
  <si>
    <t>1994 Urban Lakes Study</t>
  </si>
  <si>
    <t>RB sampling</t>
  </si>
  <si>
    <t>Hardness (mg/L)</t>
  </si>
  <si>
    <t>WQS</t>
  </si>
  <si>
    <t>Greater than WQS?</t>
  </si>
  <si>
    <t>Parameter (units)</t>
  </si>
  <si>
    <t>Result</t>
  </si>
  <si>
    <t>Qual</t>
  </si>
  <si>
    <t>Data</t>
  </si>
  <si>
    <t>MDL</t>
  </si>
  <si>
    <t>Average Result</t>
  </si>
  <si>
    <t>Total Average Result</t>
  </si>
  <si>
    <t>Number of Exceedances</t>
  </si>
  <si>
    <t>Total Number of Exceedances</t>
  </si>
  <si>
    <t>Number of Samples</t>
  </si>
  <si>
    <t>Total Number of Samples</t>
  </si>
  <si>
    <t>Minimum Result</t>
  </si>
  <si>
    <t>Total Minimum Result</t>
  </si>
  <si>
    <t>Maximum Result</t>
  </si>
  <si>
    <t>Total Maximum Result</t>
  </si>
  <si>
    <t>Start Date</t>
  </si>
  <si>
    <t>Total Start Date</t>
  </si>
  <si>
    <t>End Date</t>
  </si>
  <si>
    <t>Total End Date</t>
  </si>
  <si>
    <t>WATER</t>
  </si>
  <si>
    <t>Parameter</t>
  </si>
  <si>
    <t>DDT (total ppb)</t>
  </si>
  <si>
    <t>PCB (total ppb)</t>
  </si>
  <si>
    <t>Lead (dissolved, ug/L)</t>
  </si>
  <si>
    <t>Cadmium (dissolved, ug/L)</t>
  </si>
  <si>
    <t>Copper (dissolved, ug/L)</t>
  </si>
  <si>
    <t>Nickel (dissolved, ug/L)</t>
  </si>
  <si>
    <t>Selenium (dissolved, ug/L)</t>
  </si>
  <si>
    <t>Silver (dissolved, ug/L)</t>
  </si>
  <si>
    <t>Thallium (dissolved, ug/L)</t>
  </si>
  <si>
    <t>Zinc (dissolved, ug/L)</t>
  </si>
  <si>
    <t>Arsenic (dissolved, ug/L)</t>
  </si>
  <si>
    <t>Lead (ppm dry)</t>
  </si>
  <si>
    <t>Cadmium (ppm dry)</t>
  </si>
  <si>
    <t>Copper (ppm dry)</t>
  </si>
  <si>
    <t>Mercury (ppm dry)</t>
  </si>
  <si>
    <t>Nickel (ppm dry)</t>
  </si>
  <si>
    <t>Selenium (ppm dry)</t>
  </si>
  <si>
    <t>Silver (ppm dry)</t>
  </si>
  <si>
    <t>Thallium (ppm dry)</t>
  </si>
  <si>
    <t>Zinc (ppm dry)</t>
  </si>
  <si>
    <t>Arsenic (ppm dry)</t>
  </si>
  <si>
    <t>Chlordane (total ppb)</t>
  </si>
  <si>
    <t>Toxaphene (ppb)</t>
  </si>
  <si>
    <t>Dieldrin (ppb)</t>
  </si>
  <si>
    <t>Chlordane (total ppb dry)</t>
  </si>
  <si>
    <t>Dieldrin (ppb dry)</t>
  </si>
  <si>
    <t>DDT (total ppb dry)</t>
  </si>
  <si>
    <t>PCB (total ppb dry)</t>
  </si>
  <si>
    <t>Toxaphene (ppb dry)</t>
  </si>
  <si>
    <t>Arsenic (ppm wet)</t>
  </si>
  <si>
    <t>Cadmium (ppm wet)</t>
  </si>
  <si>
    <t>Chlordane (total ppb wet)</t>
  </si>
  <si>
    <t>Dieldrin (ppb wet)</t>
  </si>
  <si>
    <t>Copper (ppm wet)</t>
  </si>
  <si>
    <t>DDT (total ppb wet)</t>
  </si>
  <si>
    <t>Lead (ppm wet)</t>
  </si>
  <si>
    <t>Mercury (ppm wet)</t>
  </si>
  <si>
    <t>Nickel (ppm wet)</t>
  </si>
  <si>
    <t>PCB (total ppb wet)</t>
  </si>
  <si>
    <t>Selenium (ppm wet)</t>
  </si>
  <si>
    <t>Silver (ppm wet)</t>
  </si>
  <si>
    <t>Thallium (ppm wet)</t>
  </si>
  <si>
    <t>Toxaphene (ppb wet)</t>
  </si>
  <si>
    <t>Zinc (ppm wet)</t>
  </si>
  <si>
    <t>Mercury (total ug/L)</t>
  </si>
  <si>
    <t>Chromium (III) (dissolved, ug/L)</t>
  </si>
  <si>
    <t>Chromium (VI) (dissolved, ug/L)</t>
  </si>
  <si>
    <t>Chromium (ppm dry)</t>
  </si>
  <si>
    <t>Standard</t>
  </si>
  <si>
    <t>Hardness (Placeholder)</t>
  </si>
  <si>
    <t>Information for Analysis Sheets</t>
  </si>
  <si>
    <t>Applicable Freshwater Standards (most conservative CTR value)</t>
  </si>
  <si>
    <t>Applicable Sediment Standards (Fresh PEC [CA Policy])</t>
  </si>
  <si>
    <t>Applicable Tissue Standards (OEHHA/USFWS/Median Int'l Stds.)</t>
  </si>
  <si>
    <t>total = 5 ug/L</t>
  </si>
  <si>
    <t>pH (placeholder)</t>
  </si>
  <si>
    <t>Temperature (placeholder)</t>
  </si>
  <si>
    <t>pH</t>
  </si>
  <si>
    <t xml:space="preserve">Temperature (C) </t>
  </si>
  <si>
    <t>copy formula in column L</t>
  </si>
  <si>
    <t>direct reference in column L</t>
  </si>
  <si>
    <t>Ammonia (total, mg N/L) - SPWN</t>
  </si>
  <si>
    <t>Ammonia (total, mg N/L) - non SPWN</t>
  </si>
  <si>
    <t>Basin Plan Amendment</t>
  </si>
  <si>
    <t>CTR CCC</t>
  </si>
  <si>
    <t>CTR water &amp; org.</t>
  </si>
  <si>
    <t>CTR CMC</t>
  </si>
  <si>
    <t>CTR CCC; total = formula/0.986</t>
  </si>
  <si>
    <t>CTR CCC; total = formula/(1.46203-(ln(hardness)*0.145712))</t>
  </si>
  <si>
    <t>CTR CCC; total = formula/0.96</t>
  </si>
  <si>
    <t>Fresh PEC</t>
  </si>
  <si>
    <t>OEHHA</t>
  </si>
  <si>
    <t>USFWS, 1998</t>
  </si>
  <si>
    <t>Chromium (ppm wet)</t>
  </si>
  <si>
    <t>Median International Standards</t>
  </si>
  <si>
    <t>Depth (m)</t>
  </si>
  <si>
    <t>PECK ROAD LAKE</t>
  </si>
  <si>
    <t>&lt;</t>
  </si>
  <si>
    <t>PRL 09 R1</t>
  </si>
  <si>
    <t>Cadmium (µg/L)</t>
  </si>
  <si>
    <t>dissolved; Replicate 1 for site 09</t>
  </si>
  <si>
    <t>PRL 09 R2</t>
  </si>
  <si>
    <t>dissolved; Replicate 2 for site 09</t>
  </si>
  <si>
    <t>Copper (µg/L)</t>
  </si>
  <si>
    <t>Lead (µg/L)</t>
  </si>
  <si>
    <t>Zinc (µg/L)</t>
  </si>
  <si>
    <t>EXCLUDED</t>
  </si>
  <si>
    <t>Antimony (µg/L)</t>
  </si>
  <si>
    <t>PRL 10 R1</t>
  </si>
  <si>
    <t>dissolved</t>
  </si>
  <si>
    <t>PRL 16 R1</t>
  </si>
  <si>
    <t>PRL 17 R1</t>
  </si>
  <si>
    <t>Arsenic (µg/L)</t>
  </si>
  <si>
    <t>Barium (µg/L)</t>
  </si>
  <si>
    <t>Beryllium (µg/L)</t>
  </si>
  <si>
    <t>Chromium (µg/L)</t>
  </si>
  <si>
    <t>Cobalt (µg/L)</t>
  </si>
  <si>
    <t>Iron (µg/L)</t>
  </si>
  <si>
    <t>Manganese (µg/L)</t>
  </si>
  <si>
    <t>Molybdenum (µg/L)</t>
  </si>
  <si>
    <t>Nickel (µg/L)</t>
  </si>
  <si>
    <t>Selenium (µg/L)</t>
  </si>
  <si>
    <t>Silver (µg/L)</t>
  </si>
  <si>
    <t>Strontium (µg/L)</t>
  </si>
  <si>
    <t>Thallium (µg/L)</t>
  </si>
  <si>
    <t>Tin (µg/L)</t>
  </si>
  <si>
    <t>Titanium (µg/L)</t>
  </si>
  <si>
    <t>Vanadium  (µg/L)</t>
  </si>
  <si>
    <t>total; Replicate 1 for site 09</t>
  </si>
  <si>
    <t>total; Replicate 2 for site 09</t>
  </si>
  <si>
    <t>total</t>
  </si>
  <si>
    <t>PRL-09 (North Basin)</t>
  </si>
  <si>
    <t>PRL-10 (South Basin)</t>
  </si>
  <si>
    <t xml:space="preserve">PRL 09 </t>
  </si>
  <si>
    <t>dissolved; average of Replicates</t>
  </si>
  <si>
    <t>A</t>
  </si>
  <si>
    <t>A1</t>
  </si>
  <si>
    <t>A2</t>
  </si>
  <si>
    <t>A3</t>
  </si>
  <si>
    <t>B</t>
  </si>
  <si>
    <t>B1</t>
  </si>
  <si>
    <t>B2</t>
  </si>
  <si>
    <t>B3</t>
  </si>
  <si>
    <t>C</t>
  </si>
  <si>
    <t>C1</t>
  </si>
  <si>
    <t>C2</t>
  </si>
  <si>
    <t>C3</t>
  </si>
  <si>
    <t>D</t>
  </si>
  <si>
    <t>D1</t>
  </si>
  <si>
    <t>D3</t>
  </si>
  <si>
    <t>E</t>
  </si>
  <si>
    <t>E1</t>
  </si>
  <si>
    <t>E3</t>
  </si>
  <si>
    <t>F</t>
  </si>
  <si>
    <t>F1</t>
  </si>
  <si>
    <t>dissolved; No hardness data</t>
  </si>
  <si>
    <t>dissolved; average of Replicates (assumed more conservative Chromium standard)</t>
  </si>
  <si>
    <t>dissolved (assumed more conservative Chromium standard)</t>
  </si>
  <si>
    <t>PRL 10/16/17</t>
  </si>
  <si>
    <t>dissolved; average of stations 10, 16, and 17</t>
  </si>
  <si>
    <t>dissolved (assumed more conservative Chromium standard); average of stations 10, 16, and 17</t>
  </si>
  <si>
    <t>PRPL 8</t>
  </si>
  <si>
    <t>Zinc (ug/L)</t>
  </si>
  <si>
    <t>Lead (ug/L)</t>
  </si>
  <si>
    <t>PRPL 9</t>
  </si>
  <si>
    <t>PRPL 10</t>
  </si>
  <si>
    <t>PRPL 11</t>
  </si>
  <si>
    <t>dissolved, R1</t>
  </si>
  <si>
    <t>dissolved, R2</t>
  </si>
  <si>
    <t>Cadmium (ug/L)</t>
  </si>
  <si>
    <t>Copper (ug/L)</t>
  </si>
  <si>
    <t>dissolved, average of replicates</t>
  </si>
  <si>
    <t>PRPL 9 R1</t>
  </si>
  <si>
    <t>PRPL 9 R2</t>
  </si>
  <si>
    <t>PRPL-10</t>
  </si>
  <si>
    <t>PRPL-10 Filtered</t>
  </si>
  <si>
    <t>PRPL-11B</t>
  </si>
  <si>
    <t>PRPL-11B Filtered</t>
  </si>
  <si>
    <t>PRPL-8 Filtered</t>
  </si>
  <si>
    <t>PRPL-9</t>
  </si>
  <si>
    <t>PRPL-9 Dup</t>
  </si>
  <si>
    <t>PRPL-9 Filtered</t>
  </si>
  <si>
    <t>PRPL-8 R1</t>
  </si>
  <si>
    <t>PRPL-8 R2</t>
  </si>
  <si>
    <t>total; duplicate of site 9</t>
  </si>
  <si>
    <t>dissolved; duplicate of site 9</t>
  </si>
  <si>
    <t>dissolved; replicate 1 of site 1</t>
  </si>
  <si>
    <t>dissolved; replicate 2 of site 1</t>
  </si>
  <si>
    <t>PRPL-8 R3</t>
  </si>
  <si>
    <t>total; has duplicate</t>
  </si>
  <si>
    <t>dissolved; has duplicate</t>
  </si>
  <si>
    <t>dissolved; replicate 1 of site 8</t>
  </si>
  <si>
    <t>dissolved; replicate 2 of site 8</t>
  </si>
  <si>
    <t>total; replicate 1 of site 8</t>
  </si>
  <si>
    <t>total; replicate 2 of site 8</t>
  </si>
  <si>
    <t>PRPL-10D</t>
  </si>
  <si>
    <t>total; duplicate of site 10</t>
  </si>
  <si>
    <t>dissolved; duplicate of site 10</t>
  </si>
  <si>
    <t>dissolved; average of filtered samples</t>
  </si>
  <si>
    <t>dissolved; average of replicates and filtered samples</t>
  </si>
  <si>
    <t>dissolved; average of duplicate and filtered samples</t>
  </si>
  <si>
    <t>dissolved; average of replicates</t>
  </si>
  <si>
    <t>dissolved; average of duplicates</t>
  </si>
  <si>
    <t>total, dry</t>
  </si>
  <si>
    <t>dissolved; average of stations 10, 16, and 17, dry</t>
  </si>
  <si>
    <t>dissolved; average of Replicates, dry</t>
  </si>
  <si>
    <t>dissolved, dry</t>
  </si>
  <si>
    <t>dissolved, average of replicates, dry</t>
  </si>
  <si>
    <t>dissolved; average of filtered samples, dry</t>
  </si>
  <si>
    <t>dissolved; average of replicates and filtered samples, dry</t>
  </si>
  <si>
    <t>dissolved; average of duplicate and filtered samples, dry</t>
  </si>
  <si>
    <t>dissolved, wet</t>
  </si>
  <si>
    <t>dissolved; average of replicates, wet</t>
  </si>
  <si>
    <t>dissolved; average of duplicates, wet</t>
  </si>
  <si>
    <t>dissolved; average of duplicates, dry</t>
  </si>
  <si>
    <t>dissolved; average of replicates, dry</t>
  </si>
  <si>
    <t>Total Lead (µg/L)</t>
  </si>
  <si>
    <t>RB/EPA</t>
  </si>
  <si>
    <t>EPA/County</t>
  </si>
  <si>
    <t>County</t>
  </si>
  <si>
    <t>EPA</t>
  </si>
  <si>
    <t>EPA=Environmental Protection Agency</t>
  </si>
  <si>
    <t>Draft Los Angeles Lakes TMDLs, Appendix G</t>
  </si>
  <si>
    <t>DO (mg/L)</t>
  </si>
  <si>
    <t>PRPL-8</t>
  </si>
  <si>
    <t>PRPL-6</t>
  </si>
  <si>
    <t>PRPL-7</t>
  </si>
  <si>
    <t>DO=Dissolved Oxygen</t>
  </si>
  <si>
    <t>EPA/LACFCD</t>
  </si>
  <si>
    <t>LACFCD</t>
  </si>
  <si>
    <t>LACFCD=Los Angeles County Flood Control District</t>
  </si>
  <si>
    <t>Table 11. Summary of Lead Data in Peck Road Park Lake</t>
  </si>
  <si>
    <t>Regional Board/EPA</t>
  </si>
  <si>
    <t>Draft Los Angeles Lakes TMDLs, EPA</t>
  </si>
  <si>
    <t>EMP</t>
  </si>
  <si>
    <t>RB/EPA Number of Exceedances</t>
  </si>
  <si>
    <t>RB/EPA Number of Samples</t>
  </si>
  <si>
    <t>RB/EPA Average Result</t>
  </si>
  <si>
    <t>RB/EPA Minimum Result</t>
  </si>
  <si>
    <t>RB/EPA Maximum Result</t>
  </si>
  <si>
    <t>RB/EPA Start Date</t>
  </si>
  <si>
    <t>RB/EPA End Date</t>
  </si>
  <si>
    <t>EPA Number of Exceedances</t>
  </si>
  <si>
    <t>EPA Number of Samples</t>
  </si>
  <si>
    <t>EPA Average Result</t>
  </si>
  <si>
    <t>EPA Minimum Result</t>
  </si>
  <si>
    <t>EPA Maximum Result</t>
  </si>
  <si>
    <t>EPA Start Date</t>
  </si>
  <si>
    <t>EPA End Date</t>
  </si>
  <si>
    <t>Table 12. Summary of Dissolved Oxygen Data in Epilimnion in Peck Road Park Lake</t>
  </si>
  <si>
    <t>EMP=Empilimnion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</si>
</sst>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0.0000"/>
    <numFmt numFmtId="166" formatCode="0.000"/>
    <numFmt numFmtId="167" formatCode="0.0"/>
    <numFmt numFmtId="168" formatCode="m/d/yyyy;@"/>
  </numFmts>
  <fonts count="1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2"/>
      <name val="Verdan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wrapText="1"/>
    </xf>
    <xf numFmtId="2" fontId="2" fillId="0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165" fontId="2" fillId="0" borderId="0" xfId="0" applyNumberFormat="1" applyFont="1" applyFill="1" applyAlignment="1">
      <alignment horizontal="center" wrapText="1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Fill="1" applyBorder="1"/>
    <xf numFmtId="0" fontId="0" fillId="0" borderId="11" xfId="0" applyFill="1" applyBorder="1"/>
    <xf numFmtId="0" fontId="5" fillId="0" borderId="1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 wrapText="1"/>
    </xf>
    <xf numFmtId="164" fontId="0" fillId="0" borderId="0" xfId="0" applyNumberForma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0" fontId="5" fillId="0" borderId="8" xfId="0" applyFont="1" applyFill="1" applyBorder="1" applyAlignment="1">
      <alignment wrapText="1"/>
    </xf>
    <xf numFmtId="0" fontId="4" fillId="0" borderId="12" xfId="0" applyFont="1" applyBorder="1"/>
    <xf numFmtId="0" fontId="3" fillId="0" borderId="0" xfId="0" applyFont="1" applyBorder="1" applyAlignment="1">
      <alignment horizontal="center" textRotation="90" wrapText="1"/>
    </xf>
    <xf numFmtId="0" fontId="4" fillId="0" borderId="13" xfId="0" applyFont="1" applyBorder="1"/>
    <xf numFmtId="0" fontId="0" fillId="0" borderId="9" xfId="0" applyFill="1" applyBorder="1"/>
    <xf numFmtId="2" fontId="0" fillId="0" borderId="9" xfId="0" applyNumberFormat="1" applyFill="1" applyBorder="1" applyAlignment="1">
      <alignment horizontal="left"/>
    </xf>
    <xf numFmtId="0" fontId="4" fillId="0" borderId="14" xfId="0" applyFont="1" applyBorder="1"/>
    <xf numFmtId="1" fontId="0" fillId="0" borderId="0" xfId="0" applyNumberForma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0" fillId="0" borderId="8" xfId="0" applyFill="1" applyBorder="1"/>
    <xf numFmtId="1" fontId="0" fillId="0" borderId="8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2" fontId="0" fillId="0" borderId="8" xfId="0" applyNumberForma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1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/>
    </xf>
    <xf numFmtId="0" fontId="4" fillId="0" borderId="13" xfId="0" applyFont="1" applyFill="1" applyBorder="1"/>
    <xf numFmtId="0" fontId="11" fillId="0" borderId="1" xfId="1" applyFont="1" applyFill="1" applyBorder="1" applyAlignment="1">
      <alignment wrapText="1"/>
    </xf>
    <xf numFmtId="168" fontId="11" fillId="0" borderId="1" xfId="1" applyNumberFormat="1" applyFont="1" applyFill="1" applyBorder="1" applyAlignment="1">
      <alignment horizontal="right" wrapText="1"/>
    </xf>
    <xf numFmtId="0" fontId="11" fillId="0" borderId="1" xfId="1" applyNumberFormat="1" applyFont="1" applyFill="1" applyBorder="1" applyAlignment="1">
      <alignment wrapText="1"/>
    </xf>
    <xf numFmtId="0" fontId="11" fillId="0" borderId="15" xfId="1" applyFont="1" applyFill="1" applyBorder="1" applyAlignment="1">
      <alignment wrapText="1"/>
    </xf>
    <xf numFmtId="0" fontId="11" fillId="0" borderId="0" xfId="1" applyNumberFormat="1" applyFont="1" applyFill="1" applyBorder="1" applyAlignment="1">
      <alignment wrapText="1"/>
    </xf>
    <xf numFmtId="0" fontId="11" fillId="0" borderId="15" xfId="1" applyNumberFormat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168" fontId="11" fillId="0" borderId="0" xfId="1" applyNumberFormat="1" applyFont="1" applyFill="1" applyBorder="1" applyAlignment="1">
      <alignment horizontal="right" wrapText="1"/>
    </xf>
    <xf numFmtId="167" fontId="12" fillId="0" borderId="1" xfId="0" applyNumberFormat="1" applyFont="1" applyBorder="1"/>
    <xf numFmtId="167" fontId="12" fillId="3" borderId="1" xfId="0" applyNumberFormat="1" applyFont="1" applyFill="1" applyBorder="1"/>
    <xf numFmtId="0" fontId="11" fillId="4" borderId="1" xfId="1" applyFont="1" applyFill="1" applyBorder="1" applyAlignment="1">
      <alignment wrapText="1"/>
    </xf>
    <xf numFmtId="0" fontId="11" fillId="0" borderId="1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 wrapText="1"/>
    </xf>
    <xf numFmtId="0" fontId="11" fillId="0" borderId="1" xfId="1" applyNumberFormat="1" applyFont="1" applyFill="1" applyBorder="1" applyAlignment="1">
      <alignment horizontal="center" wrapText="1"/>
    </xf>
    <xf numFmtId="0" fontId="11" fillId="0" borderId="0" xfId="1" applyFont="1" applyFill="1" applyBorder="1" applyAlignment="1">
      <alignment horizontal="center" wrapText="1"/>
    </xf>
    <xf numFmtId="0" fontId="11" fillId="5" borderId="1" xfId="1" applyFont="1" applyFill="1" applyBorder="1" applyAlignment="1">
      <alignment wrapText="1"/>
    </xf>
    <xf numFmtId="0" fontId="11" fillId="5" borderId="0" xfId="1" applyFont="1" applyFill="1" applyBorder="1" applyAlignment="1">
      <alignment wrapText="1"/>
    </xf>
    <xf numFmtId="0" fontId="11" fillId="5" borderId="0" xfId="1" applyNumberFormat="1" applyFont="1" applyFill="1" applyBorder="1" applyAlignment="1">
      <alignment wrapText="1"/>
    </xf>
    <xf numFmtId="168" fontId="11" fillId="5" borderId="0" xfId="1" applyNumberFormat="1" applyFont="1" applyFill="1" applyBorder="1" applyAlignment="1">
      <alignment horizontal="right" wrapText="1"/>
    </xf>
    <xf numFmtId="0" fontId="5" fillId="0" borderId="0" xfId="0" applyFont="1" applyFill="1"/>
    <xf numFmtId="1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1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 applyBorder="1"/>
    <xf numFmtId="0" fontId="5" fillId="5" borderId="0" xfId="0" applyFont="1" applyFill="1" applyBorder="1"/>
    <xf numFmtId="14" fontId="5" fillId="5" borderId="0" xfId="0" applyNumberFormat="1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5" fillId="5" borderId="1" xfId="0" applyFont="1" applyFill="1" applyBorder="1"/>
    <xf numFmtId="14" fontId="5" fillId="0" borderId="0" xfId="0" applyNumberFormat="1" applyFont="1" applyFill="1"/>
    <xf numFmtId="0" fontId="5" fillId="0" borderId="1" xfId="0" applyFont="1" applyBorder="1"/>
    <xf numFmtId="14" fontId="5" fillId="0" borderId="0" xfId="0" applyNumberFormat="1" applyFont="1"/>
    <xf numFmtId="167" fontId="5" fillId="0" borderId="0" xfId="0" applyNumberFormat="1" applyFont="1"/>
    <xf numFmtId="166" fontId="5" fillId="0" borderId="0" xfId="0" applyNumberFormat="1" applyFont="1" applyFill="1" applyAlignment="1">
      <alignment horizontal="center"/>
    </xf>
    <xf numFmtId="0" fontId="5" fillId="3" borderId="0" xfId="0" applyFont="1" applyFill="1"/>
    <xf numFmtId="0" fontId="5" fillId="3" borderId="1" xfId="0" applyFont="1" applyFill="1" applyBorder="1"/>
    <xf numFmtId="14" fontId="5" fillId="3" borderId="1" xfId="0" applyNumberFormat="1" applyFont="1" applyFill="1" applyBorder="1"/>
    <xf numFmtId="167" fontId="5" fillId="3" borderId="1" xfId="0" applyNumberFormat="1" applyFont="1" applyFill="1" applyBorder="1"/>
    <xf numFmtId="166" fontId="5" fillId="3" borderId="1" xfId="0" applyNumberFormat="1" applyFont="1" applyFill="1" applyBorder="1" applyAlignment="1">
      <alignment horizontal="center"/>
    </xf>
    <xf numFmtId="1" fontId="5" fillId="3" borderId="15" xfId="0" applyNumberFormat="1" applyFont="1" applyFill="1" applyBorder="1"/>
    <xf numFmtId="0" fontId="5" fillId="3" borderId="1" xfId="0" applyFont="1" applyFill="1" applyBorder="1" applyAlignment="1">
      <alignment horizontal="center"/>
    </xf>
    <xf numFmtId="14" fontId="5" fillId="0" borderId="1" xfId="0" applyNumberFormat="1" applyFont="1" applyBorder="1"/>
    <xf numFmtId="167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" fontId="5" fillId="0" borderId="15" xfId="0" applyNumberFormat="1" applyFont="1" applyFill="1" applyBorder="1"/>
    <xf numFmtId="166" fontId="5" fillId="0" borderId="1" xfId="0" applyNumberFormat="1" applyFont="1" applyFill="1" applyBorder="1" applyAlignment="1">
      <alignment horizontal="center"/>
    </xf>
    <xf numFmtId="0" fontId="5" fillId="3" borderId="0" xfId="0" applyFont="1" applyFill="1" applyBorder="1"/>
    <xf numFmtId="14" fontId="5" fillId="3" borderId="0" xfId="0" applyNumberFormat="1" applyFont="1" applyFill="1" applyBorder="1"/>
    <xf numFmtId="167" fontId="5" fillId="3" borderId="0" xfId="0" applyNumberFormat="1" applyFont="1" applyFill="1" applyBorder="1"/>
    <xf numFmtId="0" fontId="5" fillId="3" borderId="0" xfId="0" applyFont="1" applyFill="1" applyBorder="1" applyAlignment="1">
      <alignment horizontal="center"/>
    </xf>
    <xf numFmtId="0" fontId="5" fillId="0" borderId="0" xfId="0" applyFont="1" applyBorder="1"/>
    <xf numFmtId="14" fontId="5" fillId="0" borderId="0" xfId="0" applyNumberFormat="1" applyFont="1" applyBorder="1"/>
    <xf numFmtId="167" fontId="5" fillId="0" borderId="0" xfId="0" applyNumberFormat="1" applyFont="1" applyBorder="1"/>
    <xf numFmtId="166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6" fontId="5" fillId="3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wrapText="1"/>
    </xf>
    <xf numFmtId="0" fontId="11" fillId="5" borderId="1" xfId="0" applyFont="1" applyFill="1" applyBorder="1" applyAlignment="1">
      <alignment wrapText="1"/>
    </xf>
    <xf numFmtId="0" fontId="11" fillId="5" borderId="1" xfId="0" applyFont="1" applyFill="1" applyBorder="1" applyAlignment="1">
      <alignment horizontal="right" wrapText="1"/>
    </xf>
    <xf numFmtId="0" fontId="11" fillId="5" borderId="0" xfId="0" applyFont="1" applyFill="1" applyAlignment="1">
      <alignment horizontal="right" wrapText="1"/>
    </xf>
    <xf numFmtId="0" fontId="11" fillId="5" borderId="16" xfId="0" applyFont="1" applyFill="1" applyBorder="1" applyAlignment="1">
      <alignment horizontal="right" wrapText="1"/>
    </xf>
    <xf numFmtId="0" fontId="11" fillId="5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 wrapText="1"/>
    </xf>
    <xf numFmtId="0" fontId="5" fillId="0" borderId="0" xfId="0" applyFont="1" applyAlignment="1">
      <alignment wrapText="1"/>
    </xf>
    <xf numFmtId="2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1" xfId="0" applyFont="1" applyFill="1" applyBorder="1"/>
    <xf numFmtId="14" fontId="5" fillId="0" borderId="0" xfId="0" applyNumberFormat="1" applyFont="1" applyFill="1" applyBorder="1"/>
    <xf numFmtId="167" fontId="11" fillId="0" borderId="1" xfId="1" applyNumberFormat="1" applyFont="1" applyFill="1" applyBorder="1" applyAlignment="1">
      <alignment wrapText="1"/>
    </xf>
    <xf numFmtId="167" fontId="11" fillId="0" borderId="0" xfId="1" applyNumberFormat="1" applyFont="1" applyFill="1" applyBorder="1" applyAlignment="1">
      <alignment wrapText="1"/>
    </xf>
    <xf numFmtId="1" fontId="2" fillId="0" borderId="0" xfId="0" applyNumberFormat="1" applyFont="1" applyAlignment="1">
      <alignment horizontal="center" wrapText="1"/>
    </xf>
    <xf numFmtId="1" fontId="11" fillId="0" borderId="1" xfId="1" applyNumberFormat="1" applyFont="1" applyFill="1" applyBorder="1" applyAlignment="1">
      <alignment wrapText="1"/>
    </xf>
    <xf numFmtId="1" fontId="5" fillId="0" borderId="1" xfId="0" applyNumberFormat="1" applyFont="1" applyBorder="1"/>
    <xf numFmtId="1" fontId="5" fillId="0" borderId="0" xfId="0" applyNumberFormat="1" applyFont="1" applyBorder="1"/>
    <xf numFmtId="1" fontId="11" fillId="0" borderId="1" xfId="0" applyNumberFormat="1" applyFont="1" applyFill="1" applyBorder="1" applyAlignment="1">
      <alignment horizontal="right" wrapText="1"/>
    </xf>
    <xf numFmtId="1" fontId="11" fillId="0" borderId="0" xfId="0" applyNumberFormat="1" applyFont="1" applyFill="1" applyBorder="1" applyAlignment="1">
      <alignment horizontal="right" wrapText="1"/>
    </xf>
    <xf numFmtId="1" fontId="11" fillId="0" borderId="0" xfId="0" applyNumberFormat="1" applyFont="1" applyFill="1" applyAlignment="1">
      <alignment horizontal="right" wrapText="1"/>
    </xf>
    <xf numFmtId="1" fontId="11" fillId="0" borderId="0" xfId="1" applyNumberFormat="1" applyFont="1" applyFill="1" applyBorder="1" applyAlignment="1">
      <alignment wrapText="1"/>
    </xf>
    <xf numFmtId="1" fontId="5" fillId="0" borderId="0" xfId="0" applyNumberFormat="1" applyFont="1"/>
    <xf numFmtId="167" fontId="2" fillId="0" borderId="0" xfId="0" applyNumberFormat="1" applyFont="1" applyFill="1" applyAlignment="1">
      <alignment wrapText="1"/>
    </xf>
    <xf numFmtId="167" fontId="5" fillId="0" borderId="1" xfId="0" applyNumberFormat="1" applyFont="1" applyBorder="1" applyAlignment="1"/>
    <xf numFmtId="167" fontId="5" fillId="0" borderId="0" xfId="0" applyNumberFormat="1" applyFont="1" applyBorder="1" applyAlignment="1"/>
    <xf numFmtId="167" fontId="11" fillId="0" borderId="0" xfId="0" applyNumberFormat="1" applyFont="1" applyFill="1" applyBorder="1" applyAlignment="1">
      <alignment wrapText="1"/>
    </xf>
    <xf numFmtId="167" fontId="11" fillId="0" borderId="0" xfId="0" applyNumberFormat="1" applyFont="1" applyFill="1" applyAlignment="1">
      <alignment wrapText="1"/>
    </xf>
    <xf numFmtId="167" fontId="5" fillId="0" borderId="0" xfId="0" applyNumberFormat="1" applyFont="1" applyAlignment="1"/>
    <xf numFmtId="167" fontId="5" fillId="0" borderId="0" xfId="0" applyNumberFormat="1" applyFont="1" applyFill="1" applyAlignment="1"/>
    <xf numFmtId="167" fontId="11" fillId="0" borderId="1" xfId="0" applyNumberFormat="1" applyFont="1" applyFill="1" applyBorder="1" applyAlignment="1">
      <alignment wrapText="1"/>
    </xf>
    <xf numFmtId="167" fontId="5" fillId="0" borderId="0" xfId="0" applyNumberFormat="1" applyFont="1" applyFill="1" applyBorder="1" applyAlignment="1"/>
    <xf numFmtId="167" fontId="5" fillId="0" borderId="16" xfId="0" applyNumberFormat="1" applyFont="1" applyBorder="1" applyAlignment="1"/>
    <xf numFmtId="167" fontId="5" fillId="0" borderId="1" xfId="0" applyNumberFormat="1" applyFont="1" applyFill="1" applyBorder="1" applyAlignment="1"/>
    <xf numFmtId="167" fontId="5" fillId="0" borderId="1" xfId="0" applyNumberFormat="1" applyFont="1" applyBorder="1" applyAlignment="1">
      <alignment horizontal="center"/>
    </xf>
    <xf numFmtId="0" fontId="11" fillId="0" borderId="0" xfId="1" applyNumberFormat="1" applyFont="1" applyFill="1" applyBorder="1" applyAlignment="1">
      <alignment horizontal="center" wrapText="1"/>
    </xf>
    <xf numFmtId="0" fontId="13" fillId="0" borderId="0" xfId="0" applyFont="1"/>
    <xf numFmtId="0" fontId="14" fillId="0" borderId="0" xfId="0" applyFont="1"/>
    <xf numFmtId="0" fontId="13" fillId="0" borderId="18" xfId="0" applyFont="1" applyBorder="1"/>
    <xf numFmtId="2" fontId="13" fillId="0" borderId="18" xfId="0" applyNumberFormat="1" applyFont="1" applyBorder="1"/>
    <xf numFmtId="14" fontId="13" fillId="0" borderId="18" xfId="0" applyNumberFormat="1" applyFont="1" applyBorder="1"/>
    <xf numFmtId="167" fontId="0" fillId="0" borderId="0" xfId="0" applyNumberFormat="1"/>
    <xf numFmtId="0" fontId="13" fillId="0" borderId="0" xfId="0" applyFont="1" applyFill="1" applyBorder="1"/>
    <xf numFmtId="14" fontId="13" fillId="0" borderId="0" xfId="0" applyNumberFormat="1" applyFont="1" applyBorder="1"/>
    <xf numFmtId="0" fontId="13" fillId="6" borderId="18" xfId="0" applyFont="1" applyFill="1" applyBorder="1"/>
    <xf numFmtId="14" fontId="13" fillId="6" borderId="18" xfId="0" applyNumberFormat="1" applyFont="1" applyFill="1" applyBorder="1"/>
    <xf numFmtId="0" fontId="15" fillId="0" borderId="0" xfId="0" applyFont="1"/>
    <xf numFmtId="0" fontId="16" fillId="0" borderId="0" xfId="0" applyFont="1" applyFill="1" applyBorder="1" applyAlignment="1">
      <alignment horizontal="left"/>
    </xf>
    <xf numFmtId="0" fontId="11" fillId="0" borderId="16" xfId="0" applyFont="1" applyFill="1" applyBorder="1" applyAlignment="1">
      <alignment wrapText="1"/>
    </xf>
    <xf numFmtId="0" fontId="15" fillId="0" borderId="0" xfId="0" applyFont="1" applyBorder="1"/>
    <xf numFmtId="14" fontId="0" fillId="0" borderId="0" xfId="0" applyNumberFormat="1"/>
    <xf numFmtId="0" fontId="0" fillId="0" borderId="19" xfId="0" pivotButton="1" applyBorder="1"/>
    <xf numFmtId="0" fontId="0" fillId="0" borderId="19" xfId="0" applyBorder="1"/>
    <xf numFmtId="0" fontId="0" fillId="0" borderId="19" xfId="0" applyNumberFormat="1" applyBorder="1"/>
    <xf numFmtId="0" fontId="0" fillId="0" borderId="20" xfId="0" applyNumberFormat="1" applyBorder="1"/>
    <xf numFmtId="2" fontId="0" fillId="0" borderId="20" xfId="0" applyNumberFormat="1" applyBorder="1"/>
    <xf numFmtId="14" fontId="0" fillId="0" borderId="20" xfId="0" applyNumberFormat="1" applyBorder="1"/>
    <xf numFmtId="2" fontId="0" fillId="0" borderId="19" xfId="0" applyNumberFormat="1" applyBorder="1"/>
    <xf numFmtId="14" fontId="0" fillId="0" borderId="19" xfId="0" applyNumberFormat="1" applyBorder="1"/>
    <xf numFmtId="14" fontId="0" fillId="0" borderId="21" xfId="0" applyNumberFormat="1" applyBorder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7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</cellXfs>
  <cellStyles count="2">
    <cellStyle name="Normal" xfId="0" builtinId="0"/>
    <cellStyle name="Normal_crosstab" xfId="1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miko K. Innes" refreshedDate="40406.415525925928" createdVersion="3" refreshedVersion="3" minRefreshableVersion="3" recordCount="206">
  <cacheSource type="worksheet">
    <worksheetSource ref="A1:N207" sheet="Analysis Data (water)"/>
  </cacheSource>
  <cacheFields count="14">
    <cacheField name="Study" numFmtId="0">
      <sharedItems count="5">
        <s v="RB sampling"/>
        <s v="RB/EPA"/>
        <s v="EPA/County"/>
        <s v="County"/>
        <s v="EPA"/>
      </sharedItems>
    </cacheField>
    <cacheField name="Station" numFmtId="0">
      <sharedItems/>
    </cacheField>
    <cacheField name="Date" numFmtId="0">
      <sharedItems containsSemiMixedTypes="0" containsNonDate="0" containsDate="1" containsString="0" minDate="2008-06-17T00:00:00" maxDate="2010-02-18T00:00:00"/>
    </cacheField>
    <cacheField name="Depth (m)" numFmtId="0">
      <sharedItems containsString="0" containsBlank="1" containsNumber="1" minValue="0" maxValue="9.89"/>
    </cacheField>
    <cacheField name="Hardness (mg/L)" numFmtId="0">
      <sharedItems containsString="0" containsBlank="1" containsNumber="1" minValue="39.700000000000003" maxValue="122.2"/>
    </cacheField>
    <cacheField name="pH" numFmtId="0">
      <sharedItems containsString="0" containsBlank="1" containsNumber="1" minValue="7.51" maxValue="8.7100000000000009"/>
    </cacheField>
    <cacheField name="Temperature (C) " numFmtId="0">
      <sharedItems containsString="0" containsBlank="1" containsNumber="1" minValue="16.05" maxValue="24.54"/>
    </cacheField>
    <cacheField name="Parameter (units)" numFmtId="0">
      <sharedItems count="12">
        <s v="Total Lead (µg/L)"/>
        <s v="Cadmium (µg/L)"/>
        <s v="Arsenic (µg/L)"/>
        <s v="Chromium (µg/L)"/>
        <s v="Nickel (µg/L)"/>
        <s v="Selenium (µg/L)"/>
        <s v="Silver (µg/L)"/>
        <s v="Thallium (µg/L)"/>
        <s v="Copper (µg/L)"/>
        <s v="Lead (µg/L)"/>
        <s v="Zinc (µg/L)"/>
        <s v="DO (mg/L)"/>
      </sharedItems>
    </cacheField>
    <cacheField name="Qual" numFmtId="0">
      <sharedItems containsBlank="1" count="4">
        <m/>
        <s v="&lt;"/>
        <s v="EMP"/>
        <s v="Ave" u="1"/>
      </sharedItems>
    </cacheField>
    <cacheField name="Result" numFmtId="0">
      <sharedItems containsSemiMixedTypes="0" containsString="0" containsNumber="1" minValue="0.05" maxValue="20.100000000000001"/>
    </cacheField>
    <cacheField name="Notes" numFmtId="0">
      <sharedItems/>
    </cacheField>
    <cacheField name="WQS" numFmtId="0">
      <sharedItems containsSemiMixedTypes="0" containsString="0" containsNumber="1" minValue="0.90851939395977821" maxValue="150"/>
    </cacheField>
    <cacheField name="Greater than WQS?" numFmtId="1">
      <sharedItems containsMixedTypes="1" containsNumber="1" containsInteger="1" minValue="1" maxValue="1"/>
    </cacheField>
    <cacheField name="MDL" numFmtId="0">
      <sharedItems containsString="0" containsBlank="1" containsNumber="1" minValue="0.05" maxValue="0.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6">
  <r>
    <x v="0"/>
    <s v="PRL-09 (North Basin)"/>
    <d v="2008-06-17T00:00:00"/>
    <m/>
    <n v="96"/>
    <m/>
    <m/>
    <x v="0"/>
    <x v="0"/>
    <n v="5.81"/>
    <s v="total, dry"/>
    <n v="3.0204784552789348"/>
    <n v="1"/>
    <m/>
  </r>
  <r>
    <x v="0"/>
    <s v="PRL-10 (South Basin)"/>
    <d v="2008-06-17T00:00:00"/>
    <m/>
    <n v="88.1"/>
    <m/>
    <m/>
    <x v="0"/>
    <x v="0"/>
    <n v="11.8"/>
    <s v="total, dry"/>
    <n v="2.7076890836255596"/>
    <n v="1"/>
    <m/>
  </r>
  <r>
    <x v="0"/>
    <s v="PRL 10/16/17"/>
    <d v="2008-12-11T00:00:00"/>
    <m/>
    <n v="102.03333333333335"/>
    <m/>
    <m/>
    <x v="1"/>
    <x v="1"/>
    <n v="0.20000000000000004"/>
    <s v="dissolved; average of stations 10, 16, and 17"/>
    <n v="2.2715197373720564"/>
    <s v=""/>
    <m/>
  </r>
  <r>
    <x v="0"/>
    <s v="PRL 09 "/>
    <d v="2008-12-11T00:00:00"/>
    <m/>
    <n v="83.7"/>
    <m/>
    <m/>
    <x v="1"/>
    <x v="1"/>
    <n v="0.2"/>
    <s v="dissolved; average of Replicates"/>
    <n v="1.962099380263439"/>
    <s v=""/>
    <m/>
  </r>
  <r>
    <x v="0"/>
    <s v="PRL 09 R1"/>
    <d v="2008-12-11T00:00:00"/>
    <m/>
    <n v="83.7"/>
    <m/>
    <m/>
    <x v="2"/>
    <x v="0"/>
    <n v="2.2999999999999998"/>
    <s v="dissolved; average of Replicates"/>
    <n v="150"/>
    <s v=""/>
    <m/>
  </r>
  <r>
    <x v="0"/>
    <s v="PRL 10/16/17"/>
    <d v="2008-12-11T00:00:00"/>
    <m/>
    <n v="102.03333333333335"/>
    <m/>
    <m/>
    <x v="2"/>
    <x v="0"/>
    <n v="2.9333333333333336"/>
    <s v="dissolved; average of stations 10, 16, and 17"/>
    <n v="150"/>
    <s v=""/>
    <m/>
  </r>
  <r>
    <x v="0"/>
    <s v="PRL 09 R1"/>
    <d v="2008-12-11T00:00:00"/>
    <m/>
    <n v="83.7"/>
    <m/>
    <m/>
    <x v="3"/>
    <x v="0"/>
    <n v="0.1"/>
    <s v="dissolved; average of Replicates (assumed more conservative Chromium standard)"/>
    <n v="11"/>
    <s v=""/>
    <m/>
  </r>
  <r>
    <x v="0"/>
    <s v="PRL 10/16/17"/>
    <d v="2008-12-11T00:00:00"/>
    <m/>
    <n v="102.03333333333335"/>
    <m/>
    <m/>
    <x v="3"/>
    <x v="1"/>
    <n v="0.10000000000000002"/>
    <s v="dissolved (assumed more conservative Chromium standard); average of stations 10, 16, and 17"/>
    <n v="11"/>
    <s v=""/>
    <m/>
  </r>
  <r>
    <x v="0"/>
    <s v="PRL 09 R1"/>
    <d v="2008-12-11T00:00:00"/>
    <m/>
    <n v="83.7"/>
    <m/>
    <m/>
    <x v="4"/>
    <x v="0"/>
    <n v="0.7"/>
    <s v="dissolved; average of Replicates"/>
    <n v="44.738734317883008"/>
    <s v=""/>
    <m/>
  </r>
  <r>
    <x v="0"/>
    <s v="PRL 10/16/17"/>
    <d v="2008-12-11T00:00:00"/>
    <m/>
    <n v="102.03333333333335"/>
    <m/>
    <m/>
    <x v="4"/>
    <x v="0"/>
    <n v="0.40000000000000008"/>
    <s v="dissolved; average of stations 10, 16, and 17"/>
    <n v="52.899766054344965"/>
    <s v=""/>
    <m/>
  </r>
  <r>
    <x v="0"/>
    <s v="PRL 09 R1"/>
    <d v="2008-12-11T00:00:00"/>
    <m/>
    <n v="83.7"/>
    <m/>
    <m/>
    <x v="5"/>
    <x v="1"/>
    <n v="0.2"/>
    <s v="dissolved; average of Replicates"/>
    <n v="2"/>
    <s v=""/>
    <m/>
  </r>
  <r>
    <x v="0"/>
    <s v="PRL 10/16/17"/>
    <d v="2008-12-11T00:00:00"/>
    <m/>
    <n v="102.03333333333335"/>
    <m/>
    <m/>
    <x v="5"/>
    <x v="1"/>
    <n v="0.20000000000000004"/>
    <s v="dissolved; average of stations 10, 16, and 17"/>
    <n v="2"/>
    <s v=""/>
    <m/>
  </r>
  <r>
    <x v="0"/>
    <s v="PRL 09 R1"/>
    <d v="2008-12-11T00:00:00"/>
    <m/>
    <n v="83.7"/>
    <m/>
    <m/>
    <x v="6"/>
    <x v="1"/>
    <n v="0.5"/>
    <s v="dissolved; average of Replicates"/>
    <n v="2.5404268339999705"/>
    <s v=""/>
    <m/>
  </r>
  <r>
    <x v="0"/>
    <s v="PRL 10/16/17"/>
    <d v="2008-12-11T00:00:00"/>
    <m/>
    <n v="102.03333333333335"/>
    <m/>
    <m/>
    <x v="6"/>
    <x v="1"/>
    <n v="0.5"/>
    <s v="dissolved; average of stations 10, 16, and 17"/>
    <n v="3.5715379774490765"/>
    <s v=""/>
    <m/>
  </r>
  <r>
    <x v="0"/>
    <s v="PRL 09 R1"/>
    <d v="2008-12-11T00:00:00"/>
    <m/>
    <n v="83.7"/>
    <m/>
    <m/>
    <x v="7"/>
    <x v="1"/>
    <n v="0.1"/>
    <s v="dissolved; average of Replicates"/>
    <n v="1.7"/>
    <s v=""/>
    <m/>
  </r>
  <r>
    <x v="0"/>
    <s v="PRL 10/16/17"/>
    <d v="2008-12-11T00:00:00"/>
    <m/>
    <n v="102.03333333333335"/>
    <m/>
    <m/>
    <x v="7"/>
    <x v="1"/>
    <n v="0.10000000000000002"/>
    <s v="dissolved; average of stations 10, 16, and 17"/>
    <n v="1.7"/>
    <s v=""/>
    <m/>
  </r>
  <r>
    <x v="0"/>
    <s v="PRL 10/16/17"/>
    <d v="2008-12-11T00:00:00"/>
    <m/>
    <n v="102.03333333333335"/>
    <m/>
    <m/>
    <x v="8"/>
    <x v="0"/>
    <n v="1.1333333333333333"/>
    <s v="dissolved; average of stations 10, 16, and 17"/>
    <n v="9.1111275771838649"/>
    <s v=""/>
    <m/>
  </r>
  <r>
    <x v="0"/>
    <s v="PRL 09 "/>
    <d v="2008-12-11T00:00:00"/>
    <m/>
    <n v="83.7"/>
    <m/>
    <m/>
    <x v="8"/>
    <x v="0"/>
    <n v="1.65"/>
    <s v="dissolved; average of Replicates"/>
    <n v="7.6925606443361074"/>
    <s v=""/>
    <m/>
  </r>
  <r>
    <x v="1"/>
    <s v="PRL 10/16/17"/>
    <d v="2008-12-11T00:00:00"/>
    <m/>
    <n v="102.03333333333335"/>
    <m/>
    <m/>
    <x v="9"/>
    <x v="1"/>
    <n v="5.000000000000001E-2"/>
    <s v="dissolved; average of stations 10, 16, and 17, dry"/>
    <n v="2.5723911715113323"/>
    <s v=""/>
    <m/>
  </r>
  <r>
    <x v="1"/>
    <s v="PRL 09 "/>
    <d v="2008-12-11T00:00:00"/>
    <m/>
    <n v="83.7"/>
    <m/>
    <m/>
    <x v="9"/>
    <x v="0"/>
    <n v="0.11499999999999999"/>
    <s v="dissolved; average of Replicates, dry"/>
    <n v="2.0723248473098907"/>
    <s v=""/>
    <m/>
  </r>
  <r>
    <x v="0"/>
    <s v="PRL 10/16/17"/>
    <d v="2008-12-11T00:00:00"/>
    <m/>
    <n v="102.03333333333335"/>
    <m/>
    <m/>
    <x v="10"/>
    <x v="0"/>
    <n v="2.8333333333333335"/>
    <s v="dissolved; average of stations 10, 16, and 17"/>
    <n v="120.17119973320528"/>
    <s v=""/>
    <m/>
  </r>
  <r>
    <x v="0"/>
    <s v="PRL 09 "/>
    <d v="2008-12-11T00:00:00"/>
    <m/>
    <n v="83.7"/>
    <m/>
    <m/>
    <x v="10"/>
    <x v="0"/>
    <n v="4.1500000000000004"/>
    <s v="dissolved; average of Replicates"/>
    <n v="101.60580417835577"/>
    <s v=""/>
    <m/>
  </r>
  <r>
    <x v="0"/>
    <s v="PRPL 8"/>
    <d v="2009-08-05T00:00:00"/>
    <m/>
    <n v="120.8"/>
    <m/>
    <m/>
    <x v="1"/>
    <x v="1"/>
    <n v="0.2"/>
    <s v="dissolved"/>
    <n v="2.5733566618658248"/>
    <s v=""/>
    <n v="0.2"/>
  </r>
  <r>
    <x v="0"/>
    <s v="PRPL 9"/>
    <d v="2009-08-05T00:00:00"/>
    <m/>
    <n v="121.1"/>
    <m/>
    <m/>
    <x v="1"/>
    <x v="1"/>
    <n v="0.2"/>
    <s v="dissolved, average of replicates"/>
    <n v="2.5780764350102974"/>
    <s v=""/>
    <n v="0.2"/>
  </r>
  <r>
    <x v="0"/>
    <s v="PRPL 10"/>
    <d v="2009-08-05T00:00:00"/>
    <m/>
    <n v="122"/>
    <m/>
    <m/>
    <x v="1"/>
    <x v="1"/>
    <n v="0.2"/>
    <s v="dissolved"/>
    <n v="2.5922172673670758"/>
    <s v=""/>
    <n v="0.2"/>
  </r>
  <r>
    <x v="0"/>
    <s v="PRPL 11"/>
    <d v="2009-08-05T00:00:00"/>
    <m/>
    <n v="122.2"/>
    <m/>
    <m/>
    <x v="1"/>
    <x v="1"/>
    <n v="0.2"/>
    <s v="dissolved"/>
    <n v="2.5953559267776156"/>
    <s v=""/>
    <n v="0.2"/>
  </r>
  <r>
    <x v="0"/>
    <s v="PRPL 8"/>
    <d v="2009-08-05T00:00:00"/>
    <m/>
    <n v="120.8"/>
    <m/>
    <m/>
    <x v="8"/>
    <x v="0"/>
    <n v="4.7"/>
    <s v="dissolved"/>
    <n v="10.525148212742781"/>
    <s v=""/>
    <n v="0.4"/>
  </r>
  <r>
    <x v="0"/>
    <s v="PRPL 9"/>
    <d v="2009-08-05T00:00:00"/>
    <m/>
    <n v="121.1"/>
    <m/>
    <m/>
    <x v="8"/>
    <x v="0"/>
    <n v="10.199999999999999"/>
    <s v="dissolved, average of replicates"/>
    <n v="10.547479626111057"/>
    <s v=""/>
    <m/>
  </r>
  <r>
    <x v="0"/>
    <s v="PRPL 10"/>
    <d v="2009-08-05T00:00:00"/>
    <m/>
    <n v="122"/>
    <m/>
    <m/>
    <x v="8"/>
    <x v="0"/>
    <n v="5.0999999999999996"/>
    <s v="dissolved"/>
    <n v="10.614425670253887"/>
    <s v=""/>
    <m/>
  </r>
  <r>
    <x v="0"/>
    <s v="PRPL 11"/>
    <d v="2009-08-05T00:00:00"/>
    <m/>
    <n v="122.2"/>
    <m/>
    <m/>
    <x v="8"/>
    <x v="0"/>
    <n v="4.4000000000000004"/>
    <s v="dissolved"/>
    <n v="10.629292794351489"/>
    <s v=""/>
    <m/>
  </r>
  <r>
    <x v="1"/>
    <s v="PRPL 8"/>
    <d v="2009-08-05T00:00:00"/>
    <m/>
    <n v="120.8"/>
    <m/>
    <m/>
    <x v="9"/>
    <x v="0"/>
    <n v="0.2"/>
    <s v="dissolved, dry"/>
    <n v="3.0896254500555775"/>
    <s v=""/>
    <n v="0.05"/>
  </r>
  <r>
    <x v="1"/>
    <s v="PRPL 9"/>
    <d v="2009-08-05T00:00:00"/>
    <m/>
    <n v="121.1"/>
    <m/>
    <m/>
    <x v="9"/>
    <x v="0"/>
    <n v="0.32500000000000001"/>
    <s v="dissolved, average of replicates, dry"/>
    <n v="3.097929145820141"/>
    <s v=""/>
    <m/>
  </r>
  <r>
    <x v="1"/>
    <s v="PRPL 10"/>
    <d v="2009-08-05T00:00:00"/>
    <m/>
    <n v="122"/>
    <m/>
    <m/>
    <x v="9"/>
    <x v="0"/>
    <n v="0.15"/>
    <s v="dissolved, dry"/>
    <n v="3.1228461824784297"/>
    <s v=""/>
    <m/>
  </r>
  <r>
    <x v="1"/>
    <s v="PRPL 11"/>
    <d v="2009-08-05T00:00:00"/>
    <m/>
    <n v="122.2"/>
    <m/>
    <m/>
    <x v="9"/>
    <x v="0"/>
    <n v="0.11"/>
    <s v="dissolved, dry"/>
    <n v="3.1283845043662333"/>
    <s v=""/>
    <m/>
  </r>
  <r>
    <x v="0"/>
    <s v="PRPL 8"/>
    <d v="2009-08-05T00:00:00"/>
    <m/>
    <n v="120.8"/>
    <m/>
    <m/>
    <x v="10"/>
    <x v="0"/>
    <n v="4.7"/>
    <s v="dissolved"/>
    <n v="138.65277001389967"/>
    <s v=""/>
    <n v="0.1"/>
  </r>
  <r>
    <x v="0"/>
    <s v="PRPL 9"/>
    <d v="2009-08-05T00:00:00"/>
    <m/>
    <n v="121.1"/>
    <m/>
    <m/>
    <x v="10"/>
    <x v="0"/>
    <n v="11.15"/>
    <s v="dissolved, average of replicates"/>
    <n v="138.94447093527859"/>
    <s v=""/>
    <m/>
  </r>
  <r>
    <x v="0"/>
    <s v="PRPL 10"/>
    <d v="2009-08-05T00:00:00"/>
    <m/>
    <n v="122"/>
    <m/>
    <m/>
    <x v="10"/>
    <x v="0"/>
    <n v="7.1"/>
    <s v="dissolved"/>
    <n v="139.81891300707295"/>
    <s v=""/>
    <m/>
  </r>
  <r>
    <x v="0"/>
    <s v="PRPL 11"/>
    <d v="2009-08-05T00:00:00"/>
    <m/>
    <n v="122.2"/>
    <m/>
    <m/>
    <x v="10"/>
    <x v="0"/>
    <n v="3.7"/>
    <s v="dissolved"/>
    <n v="140.01309947646806"/>
    <s v=""/>
    <m/>
  </r>
  <r>
    <x v="0"/>
    <s v="PRPL-10"/>
    <d v="2009-11-16T00:00:00"/>
    <m/>
    <n v="116"/>
    <m/>
    <m/>
    <x v="1"/>
    <x v="1"/>
    <n v="0.2"/>
    <s v="dissolved; average of filtered samples"/>
    <n v="2.4974123608630698"/>
    <s v=""/>
    <m/>
  </r>
  <r>
    <x v="0"/>
    <s v="PRPL-11B"/>
    <d v="2009-11-16T00:00:00"/>
    <m/>
    <n v="116.6"/>
    <m/>
    <m/>
    <x v="1"/>
    <x v="1"/>
    <n v="0.2"/>
    <s v="dissolved; average of filtered samples"/>
    <n v="2.5069501542918022"/>
    <s v=""/>
    <m/>
  </r>
  <r>
    <x v="0"/>
    <s v="PRPL-8 R1"/>
    <d v="2009-11-16T00:00:00"/>
    <m/>
    <n v="108.83333333333333"/>
    <m/>
    <m/>
    <x v="1"/>
    <x v="1"/>
    <n v="0.20000000000000004"/>
    <s v="dissolved; average of replicates and filtered samples"/>
    <n v="2.3824562577126369"/>
    <s v=""/>
    <m/>
  </r>
  <r>
    <x v="0"/>
    <s v="PRPL-9"/>
    <d v="2009-11-16T00:00:00"/>
    <m/>
    <n v="107.7"/>
    <m/>
    <m/>
    <x v="1"/>
    <x v="1"/>
    <n v="0.20000000000000004"/>
    <s v="dissolved; average of duplicate and filtered samples"/>
    <n v="2.3640967811974916"/>
    <s v=""/>
    <m/>
  </r>
  <r>
    <x v="0"/>
    <s v="PRPL-10"/>
    <d v="2009-11-16T00:00:00"/>
    <m/>
    <n v="116"/>
    <m/>
    <m/>
    <x v="8"/>
    <x v="0"/>
    <n v="0.4"/>
    <s v="dissolved; average of filtered samples"/>
    <n v="10.166732026698011"/>
    <s v=""/>
    <m/>
  </r>
  <r>
    <x v="0"/>
    <s v="PRPL-11B"/>
    <d v="2009-11-16T00:00:00"/>
    <m/>
    <n v="116.6"/>
    <m/>
    <m/>
    <x v="8"/>
    <x v="0"/>
    <n v="0.4"/>
    <s v="dissolved; average of filtered samples"/>
    <n v="10.21165035386686"/>
    <s v=""/>
    <m/>
  </r>
  <r>
    <x v="0"/>
    <s v="PRPL-8 R3"/>
    <d v="2009-11-16T00:00:00"/>
    <m/>
    <n v="109.1"/>
    <m/>
    <m/>
    <x v="8"/>
    <x v="0"/>
    <n v="1.05"/>
    <s v="dissolved; average of filtered samples"/>
    <n v="9.6476885331043771"/>
    <s v=""/>
    <m/>
  </r>
  <r>
    <x v="0"/>
    <s v="PRPL-9"/>
    <d v="2009-11-16T00:00:00"/>
    <m/>
    <n v="107.7"/>
    <m/>
    <m/>
    <x v="8"/>
    <x v="0"/>
    <n v="0.8666666666666667"/>
    <s v="dissolved; average of duplicate and filtered samples"/>
    <n v="9.5418007465378576"/>
    <s v=""/>
    <m/>
  </r>
  <r>
    <x v="2"/>
    <s v="PRPL-10"/>
    <d v="2009-11-16T00:00:00"/>
    <m/>
    <n v="116"/>
    <m/>
    <m/>
    <x v="9"/>
    <x v="1"/>
    <n v="0.05"/>
    <s v="dissolved; average of filtered samples, dry"/>
    <n v="2.9569057213808763"/>
    <s v=""/>
    <m/>
  </r>
  <r>
    <x v="2"/>
    <s v="PRPL-11B"/>
    <d v="2009-11-16T00:00:00"/>
    <m/>
    <n v="116.6"/>
    <m/>
    <m/>
    <x v="9"/>
    <x v="1"/>
    <n v="0.05"/>
    <s v="dissolved; average of filtered samples, dry"/>
    <n v="2.9734809769107677"/>
    <s v=""/>
    <m/>
  </r>
  <r>
    <x v="2"/>
    <s v="PRPL-8 R1"/>
    <d v="2009-11-16T00:00:00"/>
    <m/>
    <n v="108.83333333333333"/>
    <m/>
    <m/>
    <x v="9"/>
    <x v="0"/>
    <n v="0.6133333333333334"/>
    <s v="dissolved; average of replicates and filtered samples, dry"/>
    <n v="2.7592708413854119"/>
    <s v=""/>
    <m/>
  </r>
  <r>
    <x v="2"/>
    <s v="PRPL-9"/>
    <d v="2009-11-16T00:00:00"/>
    <m/>
    <n v="107.7"/>
    <m/>
    <m/>
    <x v="9"/>
    <x v="0"/>
    <n v="0.33333333333333331"/>
    <s v="dissolved; average of duplicate and filtered samples, dry"/>
    <n v="2.7280786524320755"/>
    <s v=""/>
    <m/>
  </r>
  <r>
    <x v="0"/>
    <s v="PRPL-10"/>
    <d v="2009-11-16T00:00:00"/>
    <m/>
    <n v="116"/>
    <m/>
    <m/>
    <x v="10"/>
    <x v="0"/>
    <n v="1.55"/>
    <s v="dissolved; average of filtered samples"/>
    <n v="133.97028807010972"/>
    <s v=""/>
    <m/>
  </r>
  <r>
    <x v="0"/>
    <s v="PRPL-11B"/>
    <d v="2009-11-16T00:00:00"/>
    <m/>
    <n v="116.6"/>
    <m/>
    <m/>
    <x v="10"/>
    <x v="1"/>
    <n v="0.1"/>
    <s v="dissolved; average of filtered samples"/>
    <n v="134.55719299804142"/>
    <s v=""/>
    <m/>
  </r>
  <r>
    <x v="0"/>
    <s v="PRPL-8 R1"/>
    <d v="2009-11-16T00:00:00"/>
    <m/>
    <n v="108.83333333333333"/>
    <m/>
    <m/>
    <x v="10"/>
    <x v="0"/>
    <n v="1.7333333333333332"/>
    <s v="dissolved; average of replicates and filtered samples"/>
    <n v="126.92337767355293"/>
    <s v=""/>
    <m/>
  </r>
  <r>
    <x v="0"/>
    <s v="PRPL-9"/>
    <d v="2009-11-16T00:00:00"/>
    <m/>
    <n v="107.7"/>
    <m/>
    <m/>
    <x v="10"/>
    <x v="0"/>
    <n v="8.0333333333333332"/>
    <s v="dissolved; average of duplicate and filtered samples"/>
    <n v="125.80259578585647"/>
    <s v=""/>
    <m/>
  </r>
  <r>
    <x v="0"/>
    <s v="PRPL-10"/>
    <d v="2009-12-08T00:00:00"/>
    <m/>
    <n v="113.7"/>
    <m/>
    <m/>
    <x v="1"/>
    <x v="1"/>
    <n v="0.2"/>
    <s v="dissolved"/>
    <n v="2.4607293119052605"/>
    <s v=""/>
    <m/>
  </r>
  <r>
    <x v="0"/>
    <s v="PRPL-11B"/>
    <d v="2009-12-08T00:00:00"/>
    <m/>
    <n v="113.1"/>
    <m/>
    <m/>
    <x v="1"/>
    <x v="1"/>
    <n v="0.2"/>
    <s v="dissolved"/>
    <n v="2.451127716611234"/>
    <s v=""/>
    <m/>
  </r>
  <r>
    <x v="0"/>
    <s v="PRPL-8 R1"/>
    <d v="2009-12-08T00:00:00"/>
    <m/>
    <n v="87.550000000000011"/>
    <m/>
    <m/>
    <x v="1"/>
    <x v="1"/>
    <n v="0.2"/>
    <s v="dissolved; average of Replicates"/>
    <n v="2.0284483747319757"/>
    <s v=""/>
    <m/>
  </r>
  <r>
    <x v="0"/>
    <s v="PRPL-9"/>
    <d v="2009-12-08T00:00:00"/>
    <m/>
    <n v="87.2"/>
    <m/>
    <m/>
    <x v="1"/>
    <x v="1"/>
    <n v="0.2"/>
    <s v="dissolved; average of duplicates"/>
    <n v="2.0224488653626009"/>
    <s v=""/>
    <m/>
  </r>
  <r>
    <x v="0"/>
    <s v="PRPL-10"/>
    <d v="2009-12-08T00:00:00"/>
    <m/>
    <n v="113.7"/>
    <m/>
    <m/>
    <x v="8"/>
    <x v="1"/>
    <n v="0.4"/>
    <s v="dissolved"/>
    <n v="9.9942300495781886"/>
    <s v=""/>
    <m/>
  </r>
  <r>
    <x v="0"/>
    <s v="PRPL-11B"/>
    <d v="2009-12-08T00:00:00"/>
    <m/>
    <n v="113.1"/>
    <m/>
    <m/>
    <x v="8"/>
    <x v="1"/>
    <n v="0.4"/>
    <s v="dissolved"/>
    <n v="9.949146383204468"/>
    <s v=""/>
    <m/>
  </r>
  <r>
    <x v="0"/>
    <s v="PRPL-8 R1"/>
    <d v="2009-12-08T00:00:00"/>
    <m/>
    <n v="87.550000000000011"/>
    <m/>
    <m/>
    <x v="8"/>
    <x v="0"/>
    <n v="2.95"/>
    <s v="dissolved; average of Replicates"/>
    <n v="7.9939219819543599"/>
    <s v=""/>
    <m/>
  </r>
  <r>
    <x v="0"/>
    <s v="PRPL-9"/>
    <d v="2009-12-08T00:00:00"/>
    <m/>
    <n v="87.2"/>
    <m/>
    <m/>
    <x v="8"/>
    <x v="0"/>
    <n v="3.25"/>
    <s v="dissolved; average of duplicates"/>
    <n v="7.9666064068462692"/>
    <s v=""/>
    <m/>
  </r>
  <r>
    <x v="3"/>
    <s v="PRPL-10"/>
    <d v="2009-12-08T00:00:00"/>
    <m/>
    <n v="113.7"/>
    <m/>
    <m/>
    <x v="9"/>
    <x v="1"/>
    <n v="0.05"/>
    <s v="dissolved, wet"/>
    <n v="2.8934077349069729"/>
    <s v=""/>
    <m/>
  </r>
  <r>
    <x v="3"/>
    <s v="PRPL-11B"/>
    <d v="2009-12-08T00:00:00"/>
    <m/>
    <n v="113.1"/>
    <m/>
    <m/>
    <x v="9"/>
    <x v="1"/>
    <n v="0.05"/>
    <s v="dissolved, wet"/>
    <n v="2.8768538137317465"/>
    <s v=""/>
    <m/>
  </r>
  <r>
    <x v="3"/>
    <s v="PRPL-8 R1"/>
    <d v="2009-12-08T00:00:00"/>
    <m/>
    <n v="87.550000000000011"/>
    <m/>
    <m/>
    <x v="9"/>
    <x v="0"/>
    <n v="1.0049999999999999"/>
    <s v="dissolved; average of replicates, wet"/>
    <n v="2.1768211704546965"/>
    <s v=""/>
    <m/>
  </r>
  <r>
    <x v="3"/>
    <s v="PRPL-9"/>
    <d v="2009-12-08T00:00:00"/>
    <m/>
    <n v="87.2"/>
    <m/>
    <m/>
    <x v="9"/>
    <x v="0"/>
    <n v="1.0449999999999999"/>
    <s v="dissolved; average of duplicates, wet"/>
    <n v="2.1673090853764325"/>
    <s v=""/>
    <m/>
  </r>
  <r>
    <x v="0"/>
    <s v="PRPL-10"/>
    <d v="2009-12-08T00:00:00"/>
    <m/>
    <n v="113.7"/>
    <m/>
    <m/>
    <x v="10"/>
    <x v="1"/>
    <n v="0.1"/>
    <s v="dissolved"/>
    <n v="131.71616536697442"/>
    <s v=""/>
    <m/>
  </r>
  <r>
    <x v="0"/>
    <s v="PRPL-11B"/>
    <d v="2009-12-08T00:00:00"/>
    <m/>
    <n v="113.1"/>
    <m/>
    <m/>
    <x v="10"/>
    <x v="1"/>
    <n v="0.1"/>
    <s v="dissolved"/>
    <n v="131.12699300019804"/>
    <s v=""/>
    <m/>
  </r>
  <r>
    <x v="0"/>
    <s v="PRPL-8 R1"/>
    <d v="2009-12-08T00:00:00"/>
    <m/>
    <n v="87.550000000000011"/>
    <m/>
    <m/>
    <x v="10"/>
    <x v="0"/>
    <n v="5.85"/>
    <s v="dissolved; average of Replicates"/>
    <n v="105.55209878653129"/>
    <s v=""/>
    <m/>
  </r>
  <r>
    <x v="0"/>
    <s v="PRPL-9"/>
    <d v="2009-12-08T00:00:00"/>
    <m/>
    <n v="87.2"/>
    <m/>
    <m/>
    <x v="10"/>
    <x v="0"/>
    <n v="9.3999999999999986"/>
    <s v="dissolved; average of duplicates"/>
    <n v="105.1944566216528"/>
    <s v=""/>
    <m/>
  </r>
  <r>
    <x v="0"/>
    <s v="PRPL-11B"/>
    <d v="2009-12-14T00:00:00"/>
    <m/>
    <n v="89"/>
    <m/>
    <m/>
    <x v="1"/>
    <x v="1"/>
    <n v="0.2"/>
    <s v="dissolved"/>
    <n v="2.0532365758574183"/>
    <s v=""/>
    <m/>
  </r>
  <r>
    <x v="0"/>
    <s v="PRPL-9"/>
    <d v="2009-12-14T00:00:00"/>
    <m/>
    <n v="39.700000000000003"/>
    <m/>
    <m/>
    <x v="1"/>
    <x v="1"/>
    <n v="0.2"/>
    <s v="dissolved"/>
    <n v="1.1295605105603839"/>
    <s v=""/>
    <m/>
  </r>
  <r>
    <x v="0"/>
    <s v="PRPL-10"/>
    <d v="2009-12-14T00:00:00"/>
    <m/>
    <n v="83.3"/>
    <m/>
    <m/>
    <x v="1"/>
    <x v="1"/>
    <n v="0.2"/>
    <s v="dissolved; average of duplicates"/>
    <n v="1.9551604058898822"/>
    <s v=""/>
    <m/>
  </r>
  <r>
    <x v="0"/>
    <s v="PRPL-8 R1"/>
    <d v="2009-12-14T00:00:00"/>
    <m/>
    <n v="39.75"/>
    <m/>
    <m/>
    <x v="1"/>
    <x v="1"/>
    <n v="0.2"/>
    <s v="dissolved; average of Replicates"/>
    <n v="1.1306145709918927"/>
    <s v=""/>
    <m/>
  </r>
  <r>
    <x v="0"/>
    <s v="PRPL-11B"/>
    <d v="2009-12-14T00:00:00"/>
    <m/>
    <n v="89"/>
    <m/>
    <m/>
    <x v="8"/>
    <x v="0"/>
    <n v="1.1000000000000001"/>
    <s v="dissolved"/>
    <n v="8.106918098718916"/>
    <s v=""/>
    <m/>
  </r>
  <r>
    <x v="0"/>
    <s v="PRPL-9"/>
    <d v="2009-12-14T00:00:00"/>
    <m/>
    <n v="39.700000000000003"/>
    <m/>
    <m/>
    <x v="8"/>
    <x v="0"/>
    <n v="2.8"/>
    <s v="dissolved"/>
    <n v="4.0669470009845057"/>
    <s v=""/>
    <m/>
  </r>
  <r>
    <x v="0"/>
    <s v="PRPL-10"/>
    <d v="2009-12-14T00:00:00"/>
    <m/>
    <n v="83.3"/>
    <m/>
    <m/>
    <x v="8"/>
    <x v="0"/>
    <n v="1.1499999999999999"/>
    <s v="dissolved; average of duplicates"/>
    <n v="7.6611361158296463"/>
    <s v=""/>
    <m/>
  </r>
  <r>
    <x v="0"/>
    <s v="PRPL-8 R1"/>
    <d v="2009-12-14T00:00:00"/>
    <m/>
    <n v="39.75"/>
    <m/>
    <m/>
    <x v="8"/>
    <x v="0"/>
    <n v="2.9"/>
    <s v="dissolved; average of Replicates"/>
    <n v="4.0713234341717701"/>
    <s v=""/>
    <m/>
  </r>
  <r>
    <x v="4"/>
    <s v="PRPL-11B"/>
    <d v="2009-12-14T00:00:00"/>
    <m/>
    <n v="89"/>
    <m/>
    <m/>
    <x v="9"/>
    <x v="1"/>
    <n v="0.05"/>
    <s v="dissolved, wet"/>
    <n v="2.2162539808295421"/>
    <s v=""/>
    <m/>
  </r>
  <r>
    <x v="4"/>
    <s v="PRPL-9"/>
    <d v="2009-12-14T00:00:00"/>
    <m/>
    <n v="39.700000000000003"/>
    <m/>
    <m/>
    <x v="9"/>
    <x v="0"/>
    <n v="0.32"/>
    <s v="dissolved, wet"/>
    <n v="0.90851939395977821"/>
    <s v=""/>
    <m/>
  </r>
  <r>
    <x v="4"/>
    <s v="PRPL-10"/>
    <d v="2009-12-14T00:00:00"/>
    <m/>
    <n v="83.3"/>
    <m/>
    <m/>
    <x v="9"/>
    <x v="1"/>
    <n v="0.05"/>
    <s v="dissolved; average of duplicates, wet"/>
    <n v="2.0614857484239333"/>
    <s v=""/>
    <m/>
  </r>
  <r>
    <x v="4"/>
    <s v="PRPL-8 R1"/>
    <d v="2009-12-14T00:00:00"/>
    <m/>
    <n v="39.75"/>
    <m/>
    <m/>
    <x v="9"/>
    <x v="0"/>
    <n v="0.45499999999999996"/>
    <s v="dissolved; average of replicates, wet"/>
    <n v="0.90979594767652117"/>
    <s v=""/>
    <m/>
  </r>
  <r>
    <x v="0"/>
    <s v="PRPL-11B"/>
    <d v="2009-12-14T00:00:00"/>
    <m/>
    <n v="89"/>
    <m/>
    <m/>
    <x v="10"/>
    <x v="0"/>
    <n v="4.0999999999999996"/>
    <s v="dissolved"/>
    <n v="107.03144520355147"/>
    <s v=""/>
    <m/>
  </r>
  <r>
    <x v="0"/>
    <s v="PRPL-9"/>
    <d v="2009-12-14T00:00:00"/>
    <m/>
    <n v="39.700000000000003"/>
    <m/>
    <m/>
    <x v="10"/>
    <x v="0"/>
    <n v="14.6"/>
    <s v="dissolved"/>
    <n v="54.006798508910279"/>
    <s v=""/>
    <m/>
  </r>
  <r>
    <x v="0"/>
    <s v="PRPL-10"/>
    <d v="2009-12-14T00:00:00"/>
    <m/>
    <n v="83.3"/>
    <m/>
    <m/>
    <x v="10"/>
    <x v="0"/>
    <n v="3.65"/>
    <s v="dissolved; average of duplicates"/>
    <n v="101.19422918204549"/>
    <s v=""/>
    <m/>
  </r>
  <r>
    <x v="0"/>
    <s v="PRPL-8 R1"/>
    <d v="2009-12-14T00:00:00"/>
    <m/>
    <n v="39.75"/>
    <m/>
    <m/>
    <x v="10"/>
    <x v="0"/>
    <n v="14.8"/>
    <s v="dissolved; average of Replicates"/>
    <n v="54.064425161664239"/>
    <s v=""/>
    <m/>
  </r>
  <r>
    <x v="0"/>
    <s v="PRPL-11B"/>
    <d v="2010-01-28T00:00:00"/>
    <m/>
    <n v="62.5"/>
    <m/>
    <m/>
    <x v="1"/>
    <x v="1"/>
    <n v="0.2"/>
    <s v="dissolved"/>
    <n v="1.5807911766047549"/>
    <s v=""/>
    <m/>
  </r>
  <r>
    <x v="0"/>
    <s v="PRPL-9"/>
    <d v="2010-01-28T00:00:00"/>
    <m/>
    <n v="58.6"/>
    <m/>
    <m/>
    <x v="1"/>
    <x v="1"/>
    <n v="0.2"/>
    <s v="dissolved"/>
    <n v="1.5071676099744502"/>
    <s v=""/>
    <m/>
  </r>
  <r>
    <x v="0"/>
    <s v="PRPL-10"/>
    <d v="2010-01-28T00:00:00"/>
    <m/>
    <n v="62.9"/>
    <m/>
    <m/>
    <x v="1"/>
    <x v="1"/>
    <n v="0.2"/>
    <s v="dissolved; average of duplicates"/>
    <n v="1.5882730277350696"/>
    <s v=""/>
    <m/>
  </r>
  <r>
    <x v="0"/>
    <s v="PRPL-8 R1"/>
    <d v="2010-01-28T00:00:00"/>
    <m/>
    <n v="59.400000000000006"/>
    <m/>
    <m/>
    <x v="1"/>
    <x v="1"/>
    <n v="0.2"/>
    <s v="dissolved; average of Replicates"/>
    <n v="1.5223722040856742"/>
    <s v=""/>
    <m/>
  </r>
  <r>
    <x v="0"/>
    <s v="PRPL-11B"/>
    <d v="2010-01-28T00:00:00"/>
    <m/>
    <n v="62.5"/>
    <m/>
    <m/>
    <x v="8"/>
    <x v="0"/>
    <n v="1.8"/>
    <s v="dissolved"/>
    <n v="5.9935136625049159"/>
    <s v=""/>
    <m/>
  </r>
  <r>
    <x v="0"/>
    <s v="PRPL-9"/>
    <d v="2010-01-28T00:00:00"/>
    <m/>
    <n v="58.6"/>
    <m/>
    <m/>
    <x v="8"/>
    <x v="0"/>
    <n v="2.2999999999999998"/>
    <s v="dissolved"/>
    <n v="5.6724481878373565"/>
    <s v=""/>
    <m/>
  </r>
  <r>
    <x v="0"/>
    <s v="PRPL-10"/>
    <d v="2010-01-28T00:00:00"/>
    <m/>
    <n v="62.9"/>
    <m/>
    <m/>
    <x v="8"/>
    <x v="0"/>
    <n v="1.8"/>
    <s v="dissolved; average of duplicates"/>
    <n v="6.0262757660653357"/>
    <s v=""/>
    <m/>
  </r>
  <r>
    <x v="0"/>
    <s v="PRPL-8 R1"/>
    <d v="2010-01-28T00:00:00"/>
    <m/>
    <n v="59.400000000000006"/>
    <m/>
    <m/>
    <x v="8"/>
    <x v="0"/>
    <n v="2.2999999999999998"/>
    <s v="dissolved; average of Replicates"/>
    <n v="5.7385549164058585"/>
    <s v=""/>
    <m/>
  </r>
  <r>
    <x v="3"/>
    <s v="PRPL-11B"/>
    <d v="2010-01-28T00:00:00"/>
    <m/>
    <n v="62.5"/>
    <m/>
    <m/>
    <x v="9"/>
    <x v="0"/>
    <n v="0.17"/>
    <s v="dissolved, wet"/>
    <n v="1.5032764025418439"/>
    <s v=""/>
    <m/>
  </r>
  <r>
    <x v="3"/>
    <s v="PRPL-9"/>
    <d v="2010-01-28T00:00:00"/>
    <m/>
    <n v="58.6"/>
    <m/>
    <m/>
    <x v="9"/>
    <x v="0"/>
    <n v="0.2"/>
    <s v="dissolved, wet"/>
    <n v="1.4000240052209241"/>
    <s v=""/>
    <m/>
  </r>
  <r>
    <x v="3"/>
    <s v="PRPL-10"/>
    <d v="2010-01-28T00:00:00"/>
    <m/>
    <n v="62.9"/>
    <m/>
    <m/>
    <x v="9"/>
    <x v="0"/>
    <n v="0.16"/>
    <s v="dissolved; average of duplicates, wet"/>
    <n v="1.5138954391806019"/>
    <s v=""/>
    <m/>
  </r>
  <r>
    <x v="3"/>
    <s v="PRPL-8 R1"/>
    <d v="2010-01-28T00:00:00"/>
    <m/>
    <n v="59.400000000000006"/>
    <m/>
    <m/>
    <x v="9"/>
    <x v="0"/>
    <n v="0.19"/>
    <s v="dissolved; average of replicates, wet"/>
    <n v="1.4211609617778738"/>
    <s v=""/>
    <m/>
  </r>
  <r>
    <x v="0"/>
    <s v="PRPL-11B"/>
    <d v="2010-01-28T00:00:00"/>
    <m/>
    <n v="62.5"/>
    <m/>
    <m/>
    <x v="10"/>
    <x v="0"/>
    <n v="3.7"/>
    <s v="dissolved"/>
    <n v="79.330898959515252"/>
    <s v=""/>
    <m/>
  </r>
  <r>
    <x v="0"/>
    <s v="PRPL-9"/>
    <d v="2010-01-28T00:00:00"/>
    <m/>
    <n v="58.6"/>
    <m/>
    <m/>
    <x v="10"/>
    <x v="0"/>
    <n v="7.2"/>
    <s v="dissolved"/>
    <n v="75.116075017581949"/>
    <s v=""/>
    <m/>
  </r>
  <r>
    <x v="0"/>
    <s v="PRPL-10"/>
    <d v="2010-01-28T00:00:00"/>
    <m/>
    <n v="62.9"/>
    <m/>
    <m/>
    <x v="10"/>
    <x v="0"/>
    <n v="6.5500000000000007"/>
    <s v="dissolved; average of duplicates"/>
    <n v="79.76087851939171"/>
    <s v=""/>
    <m/>
  </r>
  <r>
    <x v="0"/>
    <s v="PRPL-8 R1"/>
    <d v="2010-01-28T00:00:00"/>
    <m/>
    <n v="59.400000000000006"/>
    <m/>
    <m/>
    <x v="10"/>
    <x v="0"/>
    <n v="4.05"/>
    <s v="dissolved; average of Replicates"/>
    <n v="75.984059405518522"/>
    <s v=""/>
    <m/>
  </r>
  <r>
    <x v="0"/>
    <s v="PRPL-11B"/>
    <d v="2010-02-17T00:00:00"/>
    <m/>
    <n v="59.3"/>
    <m/>
    <m/>
    <x v="1"/>
    <x v="1"/>
    <n v="0.2"/>
    <s v="dissolved"/>
    <n v="1.5204745827361765"/>
    <s v=""/>
    <m/>
  </r>
  <r>
    <x v="0"/>
    <s v="PRPL-9"/>
    <d v="2010-02-17T00:00:00"/>
    <m/>
    <n v="73.099999999999994"/>
    <m/>
    <m/>
    <x v="1"/>
    <x v="1"/>
    <n v="0.2"/>
    <s v="dissolved"/>
    <n v="1.7750940414687235"/>
    <s v=""/>
    <m/>
  </r>
  <r>
    <x v="0"/>
    <s v="PRPL-10"/>
    <d v="2010-02-17T00:00:00"/>
    <m/>
    <n v="63.8"/>
    <m/>
    <m/>
    <x v="1"/>
    <x v="1"/>
    <n v="0.2"/>
    <s v="dissolved; average of duplicates"/>
    <n v="1.6050616971036207"/>
    <s v=""/>
    <m/>
  </r>
  <r>
    <x v="0"/>
    <s v="PRPL-8 R1"/>
    <d v="2010-02-17T00:00:00"/>
    <m/>
    <n v="61.55"/>
    <m/>
    <m/>
    <x v="1"/>
    <x v="1"/>
    <n v="0.2"/>
    <s v="dissolved; average of Replicates"/>
    <n v="1.562971156017759"/>
    <s v=""/>
    <m/>
  </r>
  <r>
    <x v="0"/>
    <s v="PRPL-11B"/>
    <d v="2010-02-17T00:00:00"/>
    <m/>
    <n v="59.3"/>
    <m/>
    <m/>
    <x v="8"/>
    <x v="0"/>
    <n v="1.8"/>
    <s v="dissolved"/>
    <n v="5.7302986939663754"/>
    <s v=""/>
    <m/>
  </r>
  <r>
    <x v="0"/>
    <s v="PRPL-9"/>
    <d v="2010-02-17T00:00:00"/>
    <m/>
    <n v="73.099999999999994"/>
    <m/>
    <m/>
    <x v="8"/>
    <x v="0"/>
    <n v="2.1"/>
    <s v="dissolved"/>
    <n v="6.8520326458195102"/>
    <s v=""/>
    <m/>
  </r>
  <r>
    <x v="0"/>
    <s v="PRPL-10"/>
    <d v="2010-02-17T00:00:00"/>
    <m/>
    <n v="63.8"/>
    <m/>
    <m/>
    <x v="8"/>
    <x v="0"/>
    <n v="2.0499999999999998"/>
    <s v="dissolved; average of duplicates"/>
    <n v="6.0998800474560699"/>
    <s v=""/>
    <m/>
  </r>
  <r>
    <x v="0"/>
    <s v="PRPL-8 R1"/>
    <d v="2010-02-17T00:00:00"/>
    <m/>
    <n v="61.55"/>
    <m/>
    <m/>
    <x v="8"/>
    <x v="0"/>
    <n v="1.95"/>
    <s v="dissolved; average of Replicates"/>
    <n v="5.9155809236523247"/>
    <s v=""/>
    <m/>
  </r>
  <r>
    <x v="3"/>
    <s v="PRPL-11B"/>
    <d v="2010-02-17T00:00:00"/>
    <m/>
    <n v="59.3"/>
    <m/>
    <m/>
    <x v="9"/>
    <x v="0"/>
    <n v="0.11"/>
    <s v="dissolved, dry"/>
    <n v="1.4185175975181588"/>
    <s v=""/>
    <m/>
  </r>
  <r>
    <x v="3"/>
    <s v="PRPL-9"/>
    <d v="2010-02-17T00:00:00"/>
    <m/>
    <n v="73.099999999999994"/>
    <m/>
    <m/>
    <x v="9"/>
    <x v="0"/>
    <n v="0.15"/>
    <s v="dissolved, dry"/>
    <n v="1.7863223217823445"/>
    <s v=""/>
    <m/>
  </r>
  <r>
    <x v="3"/>
    <s v="PRPL-10"/>
    <d v="2010-02-17T00:00:00"/>
    <m/>
    <n v="63.8"/>
    <m/>
    <m/>
    <x v="9"/>
    <x v="0"/>
    <n v="0.14000000000000001"/>
    <s v="dissolved; average of duplicates, dry"/>
    <n v="1.5378072602817907"/>
    <s v=""/>
    <m/>
  </r>
  <r>
    <x v="3"/>
    <s v="PRPL-8 R1"/>
    <d v="2010-02-17T00:00:00"/>
    <m/>
    <n v="61.55"/>
    <m/>
    <m/>
    <x v="9"/>
    <x v="0"/>
    <n v="0.215"/>
    <s v="dissolved; average of Replicates, dry"/>
    <n v="1.4780773612283451"/>
    <s v=""/>
    <m/>
  </r>
  <r>
    <x v="0"/>
    <s v="PRPL-11B"/>
    <d v="2010-02-17T00:00:00"/>
    <m/>
    <n v="59.3"/>
    <m/>
    <m/>
    <x v="10"/>
    <x v="0"/>
    <n v="3.7"/>
    <s v="dissolved"/>
    <n v="75.875659449012801"/>
    <s v=""/>
    <m/>
  </r>
  <r>
    <x v="0"/>
    <s v="PRPL-9"/>
    <d v="2010-02-17T00:00:00"/>
    <m/>
    <n v="73.099999999999994"/>
    <m/>
    <m/>
    <x v="10"/>
    <x v="0"/>
    <n v="6.4"/>
    <s v="dissolved"/>
    <n v="90.592121560335471"/>
    <s v=""/>
    <m/>
  </r>
  <r>
    <x v="0"/>
    <s v="PRPL-10"/>
    <d v="2010-02-17T00:00:00"/>
    <m/>
    <n v="63.8"/>
    <m/>
    <m/>
    <x v="10"/>
    <x v="0"/>
    <n v="3.1"/>
    <s v="dissolved; average of duplicates"/>
    <n v="80.726811260088581"/>
    <s v=""/>
    <m/>
  </r>
  <r>
    <x v="0"/>
    <s v="PRPL-8 R1"/>
    <d v="2010-02-17T00:00:00"/>
    <m/>
    <n v="61.55"/>
    <m/>
    <m/>
    <x v="10"/>
    <x v="0"/>
    <n v="5.05"/>
    <s v="dissolved; average of Replicates"/>
    <n v="78.308006800266526"/>
    <s v=""/>
    <m/>
  </r>
  <r>
    <x v="1"/>
    <s v="PRPL-10"/>
    <d v="2008-06-17T00:00:00"/>
    <n v="0"/>
    <m/>
    <m/>
    <m/>
    <x v="11"/>
    <x v="2"/>
    <n v="17.8"/>
    <s v="Draft Los Angeles Lakes TMDLs, Appendix G"/>
    <n v="7"/>
    <s v=""/>
    <m/>
  </r>
  <r>
    <x v="1"/>
    <s v="PRPL-10"/>
    <d v="2008-06-17T00:00:00"/>
    <n v="0.5"/>
    <m/>
    <m/>
    <m/>
    <x v="11"/>
    <x v="2"/>
    <n v="18.7"/>
    <s v="Draft Los Angeles Lakes TMDLs, Appendix G"/>
    <n v="7"/>
    <s v=""/>
    <m/>
  </r>
  <r>
    <x v="1"/>
    <s v="PRPL-10"/>
    <d v="2008-06-17T00:00:00"/>
    <n v="1"/>
    <m/>
    <m/>
    <m/>
    <x v="11"/>
    <x v="2"/>
    <n v="19"/>
    <s v="Draft Los Angeles Lakes TMDLs, Appendix G"/>
    <n v="7"/>
    <s v=""/>
    <m/>
  </r>
  <r>
    <x v="1"/>
    <s v="PRPL-10"/>
    <d v="2008-06-17T00:00:00"/>
    <n v="1.5"/>
    <m/>
    <m/>
    <m/>
    <x v="11"/>
    <x v="2"/>
    <n v="19.2"/>
    <s v="Draft Los Angeles Lakes TMDLs, Appendix G"/>
    <n v="7"/>
    <s v=""/>
    <m/>
  </r>
  <r>
    <x v="1"/>
    <s v="PRPL-10"/>
    <d v="2008-06-17T00:00:00"/>
    <n v="2"/>
    <m/>
    <m/>
    <m/>
    <x v="11"/>
    <x v="2"/>
    <n v="19.399999999999999"/>
    <s v="Draft Los Angeles Lakes TMDLs, Appendix G"/>
    <n v="7"/>
    <s v=""/>
    <m/>
  </r>
  <r>
    <x v="1"/>
    <s v="PRPL-10"/>
    <d v="2008-06-17T00:00:00"/>
    <n v="2.5"/>
    <m/>
    <m/>
    <m/>
    <x v="11"/>
    <x v="0"/>
    <n v="19.5"/>
    <s v="Draft Los Angeles Lakes TMDLs, Appendix G"/>
    <n v="7"/>
    <s v=""/>
    <m/>
  </r>
  <r>
    <x v="1"/>
    <s v="PRPL-9"/>
    <d v="2008-06-17T00:00:00"/>
    <n v="0"/>
    <m/>
    <m/>
    <m/>
    <x v="11"/>
    <x v="2"/>
    <n v="18.670000000000002"/>
    <s v="Draft Los Angeles Lakes TMDLs, Appendix G"/>
    <n v="7"/>
    <s v=""/>
    <m/>
  </r>
  <r>
    <x v="1"/>
    <s v="PRPL-9"/>
    <d v="2008-06-17T00:00:00"/>
    <n v="0.5"/>
    <m/>
    <m/>
    <m/>
    <x v="11"/>
    <x v="2"/>
    <n v="18.77"/>
    <s v="Draft Los Angeles Lakes TMDLs, Appendix G"/>
    <n v="7"/>
    <s v=""/>
    <m/>
  </r>
  <r>
    <x v="1"/>
    <s v="PRPL-9"/>
    <d v="2008-06-17T00:00:00"/>
    <n v="1"/>
    <m/>
    <m/>
    <m/>
    <x v="11"/>
    <x v="2"/>
    <n v="19.46"/>
    <s v="Draft Los Angeles Lakes TMDLs, Appendix G"/>
    <n v="7"/>
    <s v=""/>
    <m/>
  </r>
  <r>
    <x v="1"/>
    <s v="PRPL-9"/>
    <d v="2008-06-17T00:00:00"/>
    <n v="1.5"/>
    <m/>
    <m/>
    <m/>
    <x v="11"/>
    <x v="2"/>
    <n v="19.78"/>
    <s v="Draft Los Angeles Lakes TMDLs, Appendix G"/>
    <n v="7"/>
    <s v=""/>
    <m/>
  </r>
  <r>
    <x v="1"/>
    <s v="PRPL-9"/>
    <d v="2008-06-17T00:00:00"/>
    <n v="2"/>
    <m/>
    <m/>
    <m/>
    <x v="11"/>
    <x v="2"/>
    <n v="17"/>
    <s v="Draft Los Angeles Lakes TMDLs, Appendix G"/>
    <n v="7"/>
    <s v=""/>
    <m/>
  </r>
  <r>
    <x v="1"/>
    <s v="PRPL-9"/>
    <d v="2008-06-17T00:00:00"/>
    <n v="2.5"/>
    <m/>
    <m/>
    <m/>
    <x v="11"/>
    <x v="0"/>
    <n v="3"/>
    <s v="Draft Los Angeles Lakes TMDLs, Appendix G"/>
    <n v="7"/>
    <n v="1"/>
    <m/>
  </r>
  <r>
    <x v="1"/>
    <s v="PRPL-8"/>
    <d v="2008-06-17T00:00:00"/>
    <n v="0"/>
    <m/>
    <m/>
    <m/>
    <x v="11"/>
    <x v="2"/>
    <n v="20.100000000000001"/>
    <s v="Draft Los Angeles Lakes TMDLs, Appendix G"/>
    <n v="7"/>
    <s v=""/>
    <m/>
  </r>
  <r>
    <x v="1"/>
    <s v="PRPL-6"/>
    <d v="2008-06-17T00:00:00"/>
    <n v="0"/>
    <m/>
    <m/>
    <m/>
    <x v="11"/>
    <x v="2"/>
    <n v="9"/>
    <s v="Draft Los Angeles Lakes TMDLs, Appendix G"/>
    <n v="7"/>
    <s v=""/>
    <m/>
  </r>
  <r>
    <x v="1"/>
    <s v="PRPL-7"/>
    <d v="2008-06-17T00:00:00"/>
    <n v="0"/>
    <m/>
    <m/>
    <m/>
    <x v="11"/>
    <x v="2"/>
    <n v="11.17"/>
    <s v="Draft Los Angeles Lakes TMDLs, Appendix G"/>
    <n v="7"/>
    <s v=""/>
    <m/>
  </r>
  <r>
    <x v="4"/>
    <s v="PRPL-9"/>
    <d v="2009-08-05T00:00:00"/>
    <n v="0.2"/>
    <m/>
    <n v="8.56"/>
    <n v="24.36"/>
    <x v="11"/>
    <x v="2"/>
    <n v="9.64"/>
    <s v="Draft Los Angeles Lakes TMDLs, EPA"/>
    <n v="7"/>
    <s v=""/>
    <m/>
  </r>
  <r>
    <x v="4"/>
    <s v="PRPL-9"/>
    <d v="2009-08-05T00:00:00"/>
    <n v="0.45"/>
    <m/>
    <n v="8.56"/>
    <n v="24.29"/>
    <x v="11"/>
    <x v="2"/>
    <n v="9.7200000000000006"/>
    <s v="Draft Los Angeles Lakes TMDLs, EPA"/>
    <n v="7"/>
    <s v=""/>
    <m/>
  </r>
  <r>
    <x v="4"/>
    <s v="PRPL-9"/>
    <d v="2009-08-05T00:00:00"/>
    <n v="0.92"/>
    <m/>
    <n v="8.5500000000000007"/>
    <n v="24.24"/>
    <x v="11"/>
    <x v="2"/>
    <n v="9.76"/>
    <s v="Draft Los Angeles Lakes TMDLs, EPA"/>
    <n v="7"/>
    <s v=""/>
    <m/>
  </r>
  <r>
    <x v="4"/>
    <s v="PRPL-9"/>
    <d v="2009-08-05T00:00:00"/>
    <n v="1.42"/>
    <m/>
    <n v="8.5"/>
    <n v="21.52"/>
    <x v="11"/>
    <x v="2"/>
    <n v="11.21"/>
    <s v="Draft Los Angeles Lakes TMDLs, EPA"/>
    <n v="7"/>
    <s v=""/>
    <m/>
  </r>
  <r>
    <x v="4"/>
    <s v="PRPL-9"/>
    <d v="2009-08-05T00:00:00"/>
    <n v="1.92"/>
    <m/>
    <n v="8.44"/>
    <n v="20.18"/>
    <x v="11"/>
    <x v="2"/>
    <n v="11.73"/>
    <s v="Draft Los Angeles Lakes TMDLs, EPA"/>
    <n v="7"/>
    <s v=""/>
    <m/>
  </r>
  <r>
    <x v="4"/>
    <s v="PRPL-9"/>
    <d v="2009-08-05T00:00:00"/>
    <n v="2.41"/>
    <m/>
    <n v="8.34"/>
    <n v="18.989999999999998"/>
    <x v="11"/>
    <x v="0"/>
    <n v="11.07"/>
    <s v="Draft Los Angeles Lakes TMDLs, EPA"/>
    <n v="7"/>
    <s v=""/>
    <m/>
  </r>
  <r>
    <x v="4"/>
    <s v="PRPL-9"/>
    <d v="2009-08-05T00:00:00"/>
    <n v="2.88"/>
    <m/>
    <n v="8.1999999999999993"/>
    <n v="17.98"/>
    <x v="11"/>
    <x v="0"/>
    <n v="9.5299999999999994"/>
    <s v="Draft Los Angeles Lakes TMDLs, EPA"/>
    <n v="7"/>
    <s v=""/>
    <m/>
  </r>
  <r>
    <x v="4"/>
    <s v="PRPL-9"/>
    <d v="2009-08-05T00:00:00"/>
    <n v="3.9"/>
    <m/>
    <n v="8.06"/>
    <n v="16.78"/>
    <x v="11"/>
    <x v="0"/>
    <n v="8.35"/>
    <s v="Draft Los Angeles Lakes TMDLs, EPA"/>
    <n v="7"/>
    <s v=""/>
    <m/>
  </r>
  <r>
    <x v="4"/>
    <s v="PRPL-9"/>
    <d v="2009-08-05T00:00:00"/>
    <n v="4.88"/>
    <m/>
    <n v="7.92"/>
    <n v="16.28"/>
    <x v="11"/>
    <x v="0"/>
    <n v="6.91"/>
    <s v="Draft Los Angeles Lakes TMDLs, EPA"/>
    <n v="7"/>
    <n v="1"/>
    <m/>
  </r>
  <r>
    <x v="4"/>
    <s v="PRPL-9"/>
    <d v="2009-08-05T00:00:00"/>
    <n v="5.91"/>
    <m/>
    <n v="7.84"/>
    <n v="16.170000000000002"/>
    <x v="11"/>
    <x v="0"/>
    <n v="5.62"/>
    <s v="Draft Los Angeles Lakes TMDLs, EPA"/>
    <n v="7"/>
    <n v="1"/>
    <m/>
  </r>
  <r>
    <x v="4"/>
    <s v="PRPL-9"/>
    <d v="2009-08-05T00:00:00"/>
    <n v="6.88"/>
    <m/>
    <n v="7.76"/>
    <n v="16.07"/>
    <x v="11"/>
    <x v="0"/>
    <n v="4.55"/>
    <s v="Draft Los Angeles Lakes TMDLs, EPA"/>
    <n v="7"/>
    <n v="1"/>
    <m/>
  </r>
  <r>
    <x v="4"/>
    <s v="PRPL-9"/>
    <d v="2009-08-05T00:00:00"/>
    <n v="0.13"/>
    <m/>
    <n v="8.48"/>
    <n v="24.54"/>
    <x v="11"/>
    <x v="2"/>
    <n v="9.57"/>
    <s v="Draft Los Angeles Lakes TMDLs, EPA"/>
    <n v="7"/>
    <s v=""/>
    <m/>
  </r>
  <r>
    <x v="4"/>
    <s v="PRPL-9"/>
    <d v="2009-08-05T00:00:00"/>
    <n v="0.48"/>
    <m/>
    <n v="8.52"/>
    <n v="24.52"/>
    <x v="11"/>
    <x v="2"/>
    <n v="9.68"/>
    <s v="Draft Los Angeles Lakes TMDLs, EPA"/>
    <n v="7"/>
    <s v=""/>
    <m/>
  </r>
  <r>
    <x v="4"/>
    <s v="PRPL-9"/>
    <d v="2009-08-05T00:00:00"/>
    <n v="0.98"/>
    <m/>
    <n v="8.51"/>
    <n v="24.13"/>
    <x v="11"/>
    <x v="2"/>
    <n v="9.8000000000000007"/>
    <s v="Draft Los Angeles Lakes TMDLs, EPA"/>
    <n v="7"/>
    <s v=""/>
    <m/>
  </r>
  <r>
    <x v="4"/>
    <s v="PRPL-9"/>
    <d v="2009-08-05T00:00:00"/>
    <n v="1.49"/>
    <m/>
    <n v="8.4600000000000009"/>
    <n v="22.29"/>
    <x v="11"/>
    <x v="2"/>
    <n v="10.66"/>
    <s v="Draft Los Angeles Lakes TMDLs, EPA"/>
    <n v="7"/>
    <s v=""/>
    <m/>
  </r>
  <r>
    <x v="4"/>
    <s v="PRPL-9"/>
    <d v="2009-08-05T00:00:00"/>
    <n v="1.48"/>
    <m/>
    <n v="8.4499999999999993"/>
    <n v="21.36"/>
    <x v="11"/>
    <x v="2"/>
    <n v="11.79"/>
    <s v="Draft Los Angeles Lakes TMDLs, EPA"/>
    <n v="7"/>
    <s v=""/>
    <m/>
  </r>
  <r>
    <x v="4"/>
    <s v="PRPL-9"/>
    <d v="2009-08-05T00:00:00"/>
    <n v="1.97"/>
    <m/>
    <n v="8.4"/>
    <n v="19.670000000000002"/>
    <x v="11"/>
    <x v="2"/>
    <n v="11.77"/>
    <s v="Draft Los Angeles Lakes TMDLs, EPA"/>
    <n v="7"/>
    <s v=""/>
    <m/>
  </r>
  <r>
    <x v="4"/>
    <s v="PRPL-9"/>
    <d v="2009-08-05T00:00:00"/>
    <n v="2.97"/>
    <m/>
    <n v="8.18"/>
    <n v="18.02"/>
    <x v="11"/>
    <x v="0"/>
    <n v="9.2899999999999991"/>
    <s v="Draft Los Angeles Lakes TMDLs, EPA"/>
    <n v="7"/>
    <s v=""/>
    <m/>
  </r>
  <r>
    <x v="4"/>
    <s v="PRPL-9"/>
    <d v="2009-08-05T00:00:00"/>
    <n v="2.95"/>
    <m/>
    <n v="8.18"/>
    <n v="18.02"/>
    <x v="11"/>
    <x v="0"/>
    <n v="9.25"/>
    <s v="Draft Los Angeles Lakes TMDLs, EPA"/>
    <n v="7"/>
    <s v=""/>
    <m/>
  </r>
  <r>
    <x v="4"/>
    <s v="PRPL-9"/>
    <d v="2009-08-05T00:00:00"/>
    <n v="3.97"/>
    <m/>
    <n v="8.07"/>
    <n v="16.71"/>
    <x v="11"/>
    <x v="0"/>
    <n v="8.17"/>
    <s v="Draft Los Angeles Lakes TMDLs, EPA"/>
    <n v="7"/>
    <s v=""/>
    <m/>
  </r>
  <r>
    <x v="4"/>
    <s v="PRPL-9"/>
    <d v="2009-08-05T00:00:00"/>
    <n v="4.93"/>
    <m/>
    <n v="7.93"/>
    <n v="16.27"/>
    <x v="11"/>
    <x v="0"/>
    <n v="6.62"/>
    <s v="Draft Los Angeles Lakes TMDLs, EPA"/>
    <n v="7"/>
    <n v="1"/>
    <m/>
  </r>
  <r>
    <x v="4"/>
    <s v="PRPL-9"/>
    <d v="2009-08-05T00:00:00"/>
    <n v="5.94"/>
    <m/>
    <n v="7.84"/>
    <n v="16.14"/>
    <x v="11"/>
    <x v="0"/>
    <n v="5.44"/>
    <s v="Draft Los Angeles Lakes TMDLs, EPA"/>
    <n v="7"/>
    <n v="1"/>
    <m/>
  </r>
  <r>
    <x v="4"/>
    <s v="PRPL-9"/>
    <d v="2009-08-05T00:00:00"/>
    <n v="6.96"/>
    <m/>
    <n v="7.75"/>
    <n v="16.05"/>
    <x v="11"/>
    <x v="0"/>
    <n v="4.34"/>
    <s v="Draft Los Angeles Lakes TMDLs, EPA"/>
    <n v="7"/>
    <n v="1"/>
    <m/>
  </r>
  <r>
    <x v="4"/>
    <s v="PRPL-9"/>
    <d v="2009-08-05T00:00:00"/>
    <n v="6.97"/>
    <m/>
    <n v="7.7"/>
    <n v="16.05"/>
    <x v="11"/>
    <x v="0"/>
    <n v="3.34"/>
    <s v="Draft Los Angeles Lakes TMDLs, EPA"/>
    <n v="7"/>
    <n v="1"/>
    <m/>
  </r>
  <r>
    <x v="4"/>
    <s v="PRPL-9"/>
    <d v="2009-08-05T00:00:00"/>
    <n v="6.97"/>
    <m/>
    <n v="7.69"/>
    <n v="16.05"/>
    <x v="11"/>
    <x v="0"/>
    <n v="3.34"/>
    <s v="Draft Los Angeles Lakes TMDLs, EPA"/>
    <n v="7"/>
    <n v="1"/>
    <m/>
  </r>
  <r>
    <x v="4"/>
    <s v="PRPL-10"/>
    <d v="2009-08-05T00:00:00"/>
    <n v="0.2"/>
    <m/>
    <n v="8.35"/>
    <n v="23.37"/>
    <x v="11"/>
    <x v="2"/>
    <n v="9.42"/>
    <s v="Draft Los Angeles Lakes TMDLs, EPA"/>
    <n v="7"/>
    <s v=""/>
    <m/>
  </r>
  <r>
    <x v="4"/>
    <s v="PRPL-10"/>
    <d v="2009-08-05T00:00:00"/>
    <n v="0.65"/>
    <m/>
    <n v="8.4499999999999993"/>
    <n v="23.35"/>
    <x v="11"/>
    <x v="2"/>
    <n v="9.66"/>
    <s v="Draft Los Angeles Lakes TMDLs, EPA"/>
    <n v="7"/>
    <s v=""/>
    <m/>
  </r>
  <r>
    <x v="4"/>
    <s v="PRPL-10"/>
    <d v="2009-08-05T00:00:00"/>
    <n v="1.1399999999999999"/>
    <m/>
    <n v="8.4499999999999993"/>
    <n v="22.65"/>
    <x v="11"/>
    <x v="2"/>
    <n v="10.220000000000001"/>
    <s v="Draft Los Angeles Lakes TMDLs, EPA"/>
    <n v="7"/>
    <s v=""/>
    <m/>
  </r>
  <r>
    <x v="4"/>
    <s v="PRPL-10"/>
    <d v="2009-08-05T00:00:00"/>
    <n v="1.74"/>
    <m/>
    <n v="8.44"/>
    <n v="20.63"/>
    <x v="11"/>
    <x v="2"/>
    <n v="11.45"/>
    <s v="Draft Los Angeles Lakes TMDLs, EPA"/>
    <n v="7"/>
    <s v=""/>
    <m/>
  </r>
  <r>
    <x v="4"/>
    <s v="PRPL-10"/>
    <d v="2009-08-05T00:00:00"/>
    <n v="2.2200000000000002"/>
    <m/>
    <n v="8.3800000000000008"/>
    <n v="19.239999999999998"/>
    <x v="11"/>
    <x v="0"/>
    <n v="11.78"/>
    <s v="Draft Los Angeles Lakes TMDLs, EPA"/>
    <n v="7"/>
    <s v=""/>
    <m/>
  </r>
  <r>
    <x v="4"/>
    <s v="PRPL-10"/>
    <d v="2009-08-05T00:00:00"/>
    <n v="2.74"/>
    <m/>
    <n v="8.25"/>
    <n v="18.47"/>
    <x v="11"/>
    <x v="0"/>
    <n v="10.45"/>
    <s v="Draft Los Angeles Lakes TMDLs, EPA"/>
    <n v="7"/>
    <s v=""/>
    <m/>
  </r>
  <r>
    <x v="4"/>
    <s v="PRPL-10"/>
    <d v="2009-08-05T00:00:00"/>
    <n v="3.71"/>
    <m/>
    <n v="8.0399999999999991"/>
    <n v="17.91"/>
    <x v="11"/>
    <x v="0"/>
    <n v="8.58"/>
    <s v="Draft Los Angeles Lakes TMDLs, EPA"/>
    <n v="7"/>
    <s v=""/>
    <m/>
  </r>
  <r>
    <x v="4"/>
    <s v="PRPL-10"/>
    <d v="2009-08-05T00:00:00"/>
    <n v="4.71"/>
    <m/>
    <n v="7.86"/>
    <n v="17.739999999999998"/>
    <x v="11"/>
    <x v="0"/>
    <n v="6.41"/>
    <s v="Draft Los Angeles Lakes TMDLs, EPA"/>
    <n v="7"/>
    <n v="1"/>
    <m/>
  </r>
  <r>
    <x v="4"/>
    <s v="PRPL-10"/>
    <d v="2009-08-05T00:00:00"/>
    <n v="5.72"/>
    <m/>
    <n v="7.78"/>
    <n v="17.579999999999998"/>
    <x v="11"/>
    <x v="0"/>
    <n v="5.3"/>
    <s v="Draft Los Angeles Lakes TMDLs, EPA"/>
    <n v="7"/>
    <n v="1"/>
    <m/>
  </r>
  <r>
    <x v="4"/>
    <s v="PRPL-10"/>
    <d v="2009-08-05T00:00:00"/>
    <n v="6.69"/>
    <m/>
    <n v="7.72"/>
    <n v="17.47"/>
    <x v="11"/>
    <x v="0"/>
    <n v="4.67"/>
    <s v="Draft Los Angeles Lakes TMDLs, EPA"/>
    <n v="7"/>
    <n v="1"/>
    <m/>
  </r>
  <r>
    <x v="4"/>
    <s v="PRPL-10"/>
    <d v="2009-08-05T00:00:00"/>
    <n v="7.67"/>
    <m/>
    <n v="7.65"/>
    <n v="17.39"/>
    <x v="11"/>
    <x v="0"/>
    <n v="3.87"/>
    <s v="Draft Los Angeles Lakes TMDLs, EPA"/>
    <n v="7"/>
    <n v="1"/>
    <m/>
  </r>
  <r>
    <x v="4"/>
    <s v="PRPL-10"/>
    <d v="2009-08-05T00:00:00"/>
    <n v="8.69"/>
    <m/>
    <n v="7.6"/>
    <n v="17.27"/>
    <x v="11"/>
    <x v="0"/>
    <n v="3.09"/>
    <s v="Draft Los Angeles Lakes TMDLs, EPA"/>
    <n v="7"/>
    <n v="1"/>
    <m/>
  </r>
  <r>
    <x v="4"/>
    <s v="PRPL-10"/>
    <d v="2009-08-05T00:00:00"/>
    <n v="9.6999999999999993"/>
    <m/>
    <n v="7.51"/>
    <n v="16.59"/>
    <x v="11"/>
    <x v="0"/>
    <n v="2.2200000000000002"/>
    <s v="Draft Los Angeles Lakes TMDLs, EPA"/>
    <n v="7"/>
    <n v="1"/>
    <m/>
  </r>
  <r>
    <x v="4"/>
    <s v="PRPL-10"/>
    <d v="2009-08-05T00:00:00"/>
    <n v="0.17"/>
    <m/>
    <n v="8.17"/>
    <n v="23.37"/>
    <x v="11"/>
    <x v="2"/>
    <n v="8.84"/>
    <s v="Draft Los Angeles Lakes TMDLs, EPA"/>
    <n v="7"/>
    <s v=""/>
    <m/>
  </r>
  <r>
    <x v="4"/>
    <s v="PRPL-10"/>
    <d v="2009-08-05T00:00:00"/>
    <n v="0.44"/>
    <m/>
    <n v="8.32"/>
    <n v="23.38"/>
    <x v="11"/>
    <x v="2"/>
    <n v="9.31"/>
    <s v="Draft Los Angeles Lakes TMDLs, EPA"/>
    <n v="7"/>
    <s v=""/>
    <m/>
  </r>
  <r>
    <x v="4"/>
    <s v="PRPL-10"/>
    <d v="2009-08-05T00:00:00"/>
    <n v="1.4"/>
    <m/>
    <n v="8.33"/>
    <n v="22.42"/>
    <x v="11"/>
    <x v="2"/>
    <n v="10.45"/>
    <s v="Draft Los Angeles Lakes TMDLs, EPA"/>
    <n v="7"/>
    <s v=""/>
    <m/>
  </r>
  <r>
    <x v="4"/>
    <s v="PRPL-10"/>
    <d v="2009-08-05T00:00:00"/>
    <n v="2.4300000000000002"/>
    <m/>
    <n v="8.23"/>
    <n v="19.03"/>
    <x v="11"/>
    <x v="0"/>
    <n v="11.11"/>
    <s v="Draft Los Angeles Lakes TMDLs, EPA"/>
    <n v="7"/>
    <s v=""/>
    <m/>
  </r>
  <r>
    <x v="4"/>
    <s v="PRPL-10"/>
    <d v="2009-08-05T00:00:00"/>
    <n v="3.42"/>
    <m/>
    <n v="8.06"/>
    <n v="18.010000000000002"/>
    <x v="11"/>
    <x v="0"/>
    <n v="9.3800000000000008"/>
    <s v="Draft Los Angeles Lakes TMDLs, EPA"/>
    <n v="7"/>
    <s v=""/>
    <m/>
  </r>
  <r>
    <x v="4"/>
    <s v="PRPL-10"/>
    <d v="2009-08-05T00:00:00"/>
    <n v="4.8899999999999997"/>
    <m/>
    <n v="7.87"/>
    <n v="17.73"/>
    <x v="11"/>
    <x v="0"/>
    <n v="6.88"/>
    <s v="Draft Los Angeles Lakes TMDLs, EPA"/>
    <n v="7"/>
    <n v="1"/>
    <m/>
  </r>
  <r>
    <x v="4"/>
    <s v="PRPL-10"/>
    <d v="2009-08-05T00:00:00"/>
    <n v="5.86"/>
    <m/>
    <n v="7.8"/>
    <n v="17.54"/>
    <x v="11"/>
    <x v="0"/>
    <n v="5.55"/>
    <s v="Draft Los Angeles Lakes TMDLs, EPA"/>
    <n v="7"/>
    <n v="1"/>
    <m/>
  </r>
  <r>
    <x v="4"/>
    <s v="PRPL-10"/>
    <d v="2009-08-05T00:00:00"/>
    <n v="5.87"/>
    <m/>
    <n v="7.8"/>
    <n v="17.54"/>
    <x v="11"/>
    <x v="0"/>
    <n v="5.54"/>
    <s v="Draft Los Angeles Lakes TMDLs, EPA"/>
    <n v="7"/>
    <n v="1"/>
    <m/>
  </r>
  <r>
    <x v="4"/>
    <s v="PRPL-10"/>
    <d v="2009-08-05T00:00:00"/>
    <n v="7.87"/>
    <m/>
    <n v="7.71"/>
    <n v="17.38"/>
    <x v="11"/>
    <x v="0"/>
    <n v="4.1399999999999997"/>
    <s v="Draft Los Angeles Lakes TMDLs, EPA"/>
    <n v="7"/>
    <n v="1"/>
    <m/>
  </r>
  <r>
    <x v="4"/>
    <s v="PRPL-10"/>
    <d v="2009-08-05T00:00:00"/>
    <n v="8.9"/>
    <m/>
    <n v="7.65"/>
    <n v="17.190000000000001"/>
    <x v="11"/>
    <x v="0"/>
    <n v="3.1"/>
    <s v="Draft Los Angeles Lakes TMDLs, EPA"/>
    <n v="7"/>
    <n v="1"/>
    <m/>
  </r>
  <r>
    <x v="4"/>
    <s v="PRPL-10"/>
    <d v="2009-08-05T00:00:00"/>
    <n v="8.91"/>
    <m/>
    <n v="7.65"/>
    <n v="17.190000000000001"/>
    <x v="11"/>
    <x v="0"/>
    <n v="3.06"/>
    <s v="Draft Los Angeles Lakes TMDLs, EPA"/>
    <n v="7"/>
    <n v="1"/>
    <m/>
  </r>
  <r>
    <x v="4"/>
    <s v="PRPL-10"/>
    <d v="2009-08-05T00:00:00"/>
    <n v="9.89"/>
    <m/>
    <n v="7.56"/>
    <n v="16.440000000000001"/>
    <x v="11"/>
    <x v="0"/>
    <n v="2"/>
    <s v="Draft Los Angeles Lakes TMDLs, EPA"/>
    <n v="7"/>
    <n v="1"/>
    <m/>
  </r>
  <r>
    <x v="4"/>
    <s v="PRPL-10"/>
    <d v="2009-08-05T00:00:00"/>
    <n v="0.2"/>
    <m/>
    <n v="8.6300000000000008"/>
    <n v="24.04"/>
    <x v="11"/>
    <x v="2"/>
    <n v="10.23"/>
    <s v="Draft Los Angeles Lakes TMDLs, EPA"/>
    <n v="7"/>
    <s v=""/>
    <m/>
  </r>
  <r>
    <x v="4"/>
    <s v="PRPL-10"/>
    <d v="2009-08-05T00:00:00"/>
    <n v="0.21"/>
    <m/>
    <n v="8.69"/>
    <n v="24.04"/>
    <x v="11"/>
    <x v="2"/>
    <n v="10.27"/>
    <s v="Draft Los Angeles Lakes TMDLs, EPA"/>
    <n v="7"/>
    <s v=""/>
    <m/>
  </r>
  <r>
    <x v="4"/>
    <s v="PRPL-10"/>
    <d v="2009-08-05T00:00:00"/>
    <n v="0.48"/>
    <m/>
    <n v="8.7100000000000009"/>
    <n v="24"/>
    <x v="11"/>
    <x v="2"/>
    <n v="10.55"/>
    <s v="Draft Los Angeles Lakes TMDLs, EPA"/>
    <n v="7"/>
    <s v=""/>
    <m/>
  </r>
  <r>
    <x v="4"/>
    <s v="PRPL-10"/>
    <d v="2009-08-05T00:00:00"/>
    <n v="1.01"/>
    <m/>
    <n v="8.69"/>
    <n v="24.03"/>
    <x v="11"/>
    <x v="2"/>
    <n v="10.56"/>
    <s v="Draft Los Angeles Lakes TMDLs, EPA"/>
    <n v="7"/>
    <s v=""/>
    <m/>
  </r>
  <r>
    <x v="4"/>
    <s v="PRPL-10"/>
    <d v="2009-08-05T00:00:00"/>
    <n v="1.01"/>
    <m/>
    <n v="8.69"/>
    <n v="24.02"/>
    <x v="11"/>
    <x v="2"/>
    <n v="10.54"/>
    <s v="Draft Los Angeles Lakes TMDLs, EPA"/>
    <n v="7"/>
    <s v=""/>
    <m/>
  </r>
  <r>
    <x v="4"/>
    <s v="PRPL-10"/>
    <d v="2009-08-05T00:00:00"/>
    <n v="1.51"/>
    <m/>
    <n v="8.66"/>
    <n v="23.53"/>
    <x v="11"/>
    <x v="2"/>
    <n v="10.9"/>
    <s v="Draft Los Angeles Lakes TMDLs, EPA"/>
    <n v="7"/>
    <s v=""/>
    <m/>
  </r>
  <r>
    <x v="4"/>
    <s v="PRPL-10"/>
    <d v="2009-08-05T00:00:00"/>
    <n v="2.0299999999999998"/>
    <m/>
    <n v="8.58"/>
    <n v="19.329999999999998"/>
    <x v="11"/>
    <x v="2"/>
    <n v="12.02"/>
    <s v="Draft Los Angeles Lakes TMDLs, EPA"/>
    <n v="7"/>
    <s v=""/>
    <m/>
  </r>
  <r>
    <x v="4"/>
    <s v="PRPL-10"/>
    <d v="2009-08-05T00:00:00"/>
    <n v="2.0299999999999998"/>
    <m/>
    <n v="8.59"/>
    <n v="19.34"/>
    <x v="11"/>
    <x v="2"/>
    <n v="12.02"/>
    <s v="Draft Los Angeles Lakes TMDLs, EPA"/>
    <n v="7"/>
    <s v=""/>
    <m/>
  </r>
  <r>
    <x v="4"/>
    <s v="PRPL-10"/>
    <d v="2009-08-05T00:00:00"/>
    <n v="2.5499999999999998"/>
    <m/>
    <n v="8.51"/>
    <n v="18.87"/>
    <x v="11"/>
    <x v="0"/>
    <n v="11.37"/>
    <s v="Draft Los Angeles Lakes TMDLs, EPA"/>
    <n v="7"/>
    <s v=""/>
    <m/>
  </r>
  <r>
    <x v="4"/>
    <s v="PRPL-10"/>
    <d v="2009-08-05T00:00:00"/>
    <n v="3.04"/>
    <m/>
    <n v="8.43"/>
    <n v="18.38"/>
    <x v="11"/>
    <x v="0"/>
    <n v="10.67"/>
    <s v="Draft Los Angeles Lakes TMDLs, EPA"/>
    <n v="7"/>
    <s v=""/>
    <m/>
  </r>
  <r>
    <x v="4"/>
    <s v="PRPL-10"/>
    <d v="2009-08-05T00:00:00"/>
    <n v="3.05"/>
    <m/>
    <n v="8.42"/>
    <n v="18.38"/>
    <x v="11"/>
    <x v="0"/>
    <n v="10.6"/>
    <s v="Draft Los Angeles Lakes TMDLs, EPA"/>
    <n v="7"/>
    <s v=""/>
    <m/>
  </r>
  <r>
    <x v="4"/>
    <s v="PRPL-10"/>
    <d v="2009-08-05T00:00:00"/>
    <n v="4.0599999999999996"/>
    <m/>
    <n v="8.23"/>
    <n v="17.88"/>
    <x v="11"/>
    <x v="0"/>
    <n v="9"/>
    <s v="Draft Los Angeles Lakes TMDLs, EPA"/>
    <n v="7"/>
    <s v=""/>
    <m/>
  </r>
  <r>
    <x v="4"/>
    <s v="PRPL-10"/>
    <d v="2009-08-05T00:00:00"/>
    <n v="5.07"/>
    <m/>
    <n v="8.09"/>
    <n v="17.72"/>
    <x v="11"/>
    <x v="0"/>
    <n v="7.2"/>
    <s v="Draft Los Angeles Lakes TMDLs, EPA"/>
    <n v="7"/>
    <s v=""/>
    <m/>
  </r>
  <r>
    <x v="4"/>
    <s v="PRPL-10"/>
    <d v="2009-08-05T00:00:00"/>
    <n v="5.07"/>
    <m/>
    <n v="8.06"/>
    <n v="17.690000000000001"/>
    <x v="11"/>
    <x v="0"/>
    <n v="7.03"/>
    <s v="Draft Los Angeles Lakes TMDLs, EPA"/>
    <n v="7"/>
    <s v=""/>
    <m/>
  </r>
  <r>
    <x v="4"/>
    <s v="PRPL-10"/>
    <d v="2009-08-05T00:00:00"/>
    <n v="5.0599999999999996"/>
    <m/>
    <n v="7.98"/>
    <n v="17.690000000000001"/>
    <x v="11"/>
    <x v="0"/>
    <n v="5.81"/>
    <s v="Draft Los Angeles Lakes TMDLs, EPA"/>
    <n v="7"/>
    <n v="1"/>
    <m/>
  </r>
  <r>
    <x v="4"/>
    <s v="PRPL-10"/>
    <d v="2009-08-05T00:00:00"/>
    <n v="6.03"/>
    <m/>
    <n v="7.87"/>
    <n v="17.53"/>
    <x v="11"/>
    <x v="0"/>
    <n v="4.7"/>
    <s v="Draft Los Angeles Lakes TMDLs, EPA"/>
    <n v="7"/>
    <n v="1"/>
    <m/>
  </r>
  <r>
    <x v="4"/>
    <s v="PRPL-10"/>
    <d v="2009-08-05T00:00:00"/>
    <n v="6.05"/>
    <m/>
    <n v="7.87"/>
    <n v="17.53"/>
    <x v="11"/>
    <x v="0"/>
    <n v="4.72"/>
    <s v="Draft Los Angeles Lakes TMDLs, EPA"/>
    <n v="7"/>
    <n v="1"/>
    <m/>
  </r>
  <r>
    <x v="4"/>
    <s v="PRPL-10"/>
    <d v="2009-08-05T00:00:00"/>
    <n v="7.06"/>
    <m/>
    <n v="7.74"/>
    <n v="17.350000000000001"/>
    <x v="11"/>
    <x v="0"/>
    <n v="3.36"/>
    <s v="Draft Los Angeles Lakes TMDLs, EPA"/>
    <n v="7"/>
    <n v="1"/>
    <m/>
  </r>
  <r>
    <x v="4"/>
    <s v="PRPL-10"/>
    <d v="2009-08-05T00:00:00"/>
    <n v="8.0399999999999991"/>
    <m/>
    <n v="7.65"/>
    <n v="17.190000000000001"/>
    <x v="11"/>
    <x v="0"/>
    <n v="1.92"/>
    <s v="Draft Los Angeles Lakes TMDLs, EPA"/>
    <n v="7"/>
    <n v="1"/>
    <m/>
  </r>
  <r>
    <x v="4"/>
    <s v="PRPL-10"/>
    <d v="2009-08-05T00:00:00"/>
    <n v="8.06"/>
    <m/>
    <n v="7.65"/>
    <n v="17.190000000000001"/>
    <x v="11"/>
    <x v="0"/>
    <n v="1.89"/>
    <s v="Draft Los Angeles Lakes TMDLs, EPA"/>
    <n v="7"/>
    <n v="1"/>
    <m/>
  </r>
  <r>
    <x v="4"/>
    <s v="PRPL-10"/>
    <d v="2009-08-05T00:00:00"/>
    <n v="9.01"/>
    <m/>
    <n v="7.58"/>
    <n v="17.07"/>
    <x v="11"/>
    <x v="0"/>
    <n v="1.31"/>
    <s v="Draft Los Angeles Lakes TMDLs, EPA"/>
    <n v="7"/>
    <n v="1"/>
    <m/>
  </r>
  <r>
    <x v="4"/>
    <s v="PRPL-10"/>
    <d v="2009-08-05T00:00:00"/>
    <n v="9.02"/>
    <m/>
    <n v="7.58"/>
    <n v="17.079999999999998"/>
    <x v="11"/>
    <x v="0"/>
    <n v="1.31"/>
    <s v="Draft Los Angeles Lakes TMDLs, EPA"/>
    <n v="7"/>
    <n v="1"/>
    <m/>
  </r>
  <r>
    <x v="4"/>
    <s v="PRPL-10"/>
    <d v="2009-08-05T00:00:00"/>
    <n v="9.0299999999999994"/>
    <m/>
    <n v="7.53"/>
    <n v="17.079999999999998"/>
    <x v="11"/>
    <x v="0"/>
    <n v="1.22"/>
    <s v="Draft Los Angeles Lakes TMDLs, EPA"/>
    <n v="7"/>
    <n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dataOnRows="1" applyNumberFormats="0" applyBorderFormats="0" applyFontFormats="0" applyPatternFormats="0" applyAlignmentFormats="0" applyWidthHeightFormats="1" dataCaption="Data" updatedVersion="3" minRefreshableVersion="3" showMemberPropertyTips="0" useAutoFormatting="1" colGrandTotals="0" itemPrintTitles="1" createdVersion="3" indent="0" compact="0" compactData="0" gridDropZones="1">
  <location ref="A4:D40" firstHeaderRow="1" firstDataRow="2" firstDataCol="3"/>
  <pivotFields count="14">
    <pivotField axis="axisRow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13">
        <item h="1" x="2"/>
        <item h="1" x="1"/>
        <item h="1" x="3"/>
        <item h="1" x="8"/>
        <item h="1" x="9"/>
        <item h="1" x="4"/>
        <item h="1" x="5"/>
        <item h="1" x="6"/>
        <item h="1" x="7"/>
        <item h="1" x="10"/>
        <item h="1" x="0"/>
        <item x="11"/>
        <item t="default"/>
      </items>
    </pivotField>
    <pivotField axis="axisRow" compact="0" outline="0" subtotalTop="0" showAll="0" includeNewItemsInFilter="1">
      <items count="5">
        <item h="1" x="1"/>
        <item h="1" m="1" x="3"/>
        <item h="1" x="0"/>
        <item x="2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3">
    <field x="0"/>
    <field x="8"/>
    <field x="-2"/>
  </rowFields>
  <rowItems count="35">
    <i>
      <x v="1"/>
      <x v="3"/>
      <x/>
    </i>
    <i r="2" i="1">
      <x v="1"/>
    </i>
    <i r="2" i="2">
      <x v="2"/>
    </i>
    <i r="2" i="3">
      <x v="3"/>
    </i>
    <i r="2" i="4">
      <x v="4"/>
    </i>
    <i r="2" i="5">
      <x v="5"/>
    </i>
    <i r="2" i="6">
      <x v="6"/>
    </i>
    <i t="default">
      <x v="1"/>
    </i>
    <i t="default" i="1">
      <x v="1"/>
    </i>
    <i t="default" i="2">
      <x v="1"/>
    </i>
    <i t="default" i="3">
      <x v="1"/>
    </i>
    <i t="default" i="4">
      <x v="1"/>
    </i>
    <i t="default" i="5">
      <x v="1"/>
    </i>
    <i t="default" i="6">
      <x v="1"/>
    </i>
    <i>
      <x v="4"/>
      <x v="3"/>
      <x/>
    </i>
    <i r="2" i="1">
      <x v="1"/>
    </i>
    <i r="2" i="2">
      <x v="2"/>
    </i>
    <i r="2" i="3">
      <x v="3"/>
    </i>
    <i r="2" i="4">
      <x v="4"/>
    </i>
    <i r="2" i="5">
      <x v="5"/>
    </i>
    <i r="2" i="6">
      <x v="6"/>
    </i>
    <i t="default">
      <x v="4"/>
    </i>
    <i t="default" i="1">
      <x v="4"/>
    </i>
    <i t="default" i="2">
      <x v="4"/>
    </i>
    <i t="default" i="3">
      <x v="4"/>
    </i>
    <i t="default" i="4">
      <x v="4"/>
    </i>
    <i t="default" i="5">
      <x v="4"/>
    </i>
    <i t="default" i="6">
      <x v="4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</rowItems>
  <colFields count="1">
    <field x="7"/>
  </colFields>
  <colItems count="1">
    <i>
      <x v="11"/>
    </i>
  </colItems>
  <dataFields count="7">
    <dataField name="Number of Exceedances" fld="12" subtotal="countNums" baseField="0" baseItem="0"/>
    <dataField name="Number of Samples" fld="9" subtotal="countNums" baseField="0" baseItem="0"/>
    <dataField name="Average Result" fld="9" subtotal="average" baseField="0" baseItem="0" numFmtId="2"/>
    <dataField name="Minimum Result" fld="9" subtotal="min" baseField="0" baseItem="0" numFmtId="2"/>
    <dataField name="Maximum Result" fld="9" subtotal="max" baseField="0" baseItem="0" numFmtId="2"/>
    <dataField name="Start Date" fld="2" subtotal="min" baseField="0" baseItem="0" numFmtId="14"/>
    <dataField name="End Date" fld="2" subtotal="max" baseField="0" baseItem="0" numFmtId="14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activeCell="A46" sqref="A46"/>
    </sheetView>
  </sheetViews>
  <sheetFormatPr defaultRowHeight="12.75"/>
  <cols>
    <col min="1" max="1" width="27.28515625" customWidth="1"/>
    <col min="2" max="2" width="14.7109375" customWidth="1"/>
    <col min="3" max="3" width="12.7109375" customWidth="1"/>
  </cols>
  <sheetData>
    <row r="1" spans="1:11" ht="15">
      <c r="A1" s="150" t="s">
        <v>241</v>
      </c>
      <c r="B1" s="149"/>
      <c r="C1" s="149"/>
    </row>
    <row r="2" spans="1:11" ht="15">
      <c r="A2" s="155"/>
      <c r="B2" s="155"/>
      <c r="C2" s="155"/>
      <c r="F2" s="75"/>
      <c r="K2" s="154"/>
    </row>
    <row r="3" spans="1:11" ht="15">
      <c r="A3" s="151"/>
      <c r="B3" s="151" t="s">
        <v>114</v>
      </c>
      <c r="D3" s="75"/>
      <c r="I3" s="154"/>
    </row>
    <row r="4" spans="1:11" ht="15">
      <c r="A4" s="157" t="s">
        <v>242</v>
      </c>
      <c r="B4" s="157"/>
      <c r="D4" s="75"/>
      <c r="I4" s="154"/>
    </row>
    <row r="5" spans="1:11" ht="15">
      <c r="A5" s="151" t="s">
        <v>16</v>
      </c>
      <c r="B5" s="151">
        <v>0</v>
      </c>
      <c r="D5" s="75"/>
      <c r="I5" s="154"/>
    </row>
    <row r="6" spans="1:11" ht="15">
      <c r="A6" s="151" t="s">
        <v>18</v>
      </c>
      <c r="B6" s="151">
        <v>6</v>
      </c>
      <c r="D6" s="75"/>
      <c r="I6" s="154"/>
    </row>
    <row r="7" spans="1:11" ht="15">
      <c r="A7" s="151" t="s">
        <v>14</v>
      </c>
      <c r="B7" s="152">
        <v>0.15833333333333333</v>
      </c>
      <c r="D7" s="75"/>
      <c r="I7" s="154"/>
    </row>
    <row r="8" spans="1:11" ht="15">
      <c r="A8" s="151" t="s">
        <v>20</v>
      </c>
      <c r="B8" s="152">
        <v>5.000000000000001E-2</v>
      </c>
      <c r="D8" s="75"/>
      <c r="I8" s="154"/>
    </row>
    <row r="9" spans="1:11" ht="15">
      <c r="A9" s="151" t="s">
        <v>22</v>
      </c>
      <c r="B9" s="152">
        <v>0.32500000000000001</v>
      </c>
      <c r="D9" s="75"/>
    </row>
    <row r="10" spans="1:11" ht="15">
      <c r="A10" s="151" t="s">
        <v>24</v>
      </c>
      <c r="B10" s="153">
        <v>39793</v>
      </c>
    </row>
    <row r="11" spans="1:11" ht="15">
      <c r="A11" s="151" t="s">
        <v>26</v>
      </c>
      <c r="B11" s="153">
        <v>40030</v>
      </c>
    </row>
    <row r="12" spans="1:11" ht="15">
      <c r="A12" s="157" t="s">
        <v>238</v>
      </c>
      <c r="B12" s="158"/>
    </row>
    <row r="13" spans="1:11" ht="15">
      <c r="A13" s="151" t="s">
        <v>16</v>
      </c>
      <c r="B13" s="151">
        <v>0</v>
      </c>
    </row>
    <row r="14" spans="1:11" ht="15">
      <c r="A14" s="151" t="s">
        <v>18</v>
      </c>
      <c r="B14" s="151">
        <v>4</v>
      </c>
    </row>
    <row r="15" spans="1:11" ht="15">
      <c r="A15" s="151" t="s">
        <v>14</v>
      </c>
      <c r="B15" s="152">
        <v>0.26166666666666671</v>
      </c>
    </row>
    <row r="16" spans="1:11" ht="15">
      <c r="A16" s="151" t="s">
        <v>20</v>
      </c>
      <c r="B16" s="152">
        <v>0.05</v>
      </c>
    </row>
    <row r="17" spans="1:2" ht="15">
      <c r="A17" s="151" t="s">
        <v>22</v>
      </c>
      <c r="B17" s="152">
        <v>0.6133333333333334</v>
      </c>
    </row>
    <row r="18" spans="1:2" ht="15">
      <c r="A18" s="151" t="s">
        <v>24</v>
      </c>
      <c r="B18" s="153">
        <v>40133</v>
      </c>
    </row>
    <row r="19" spans="1:2" ht="15">
      <c r="A19" s="151" t="s">
        <v>26</v>
      </c>
      <c r="B19" s="153">
        <v>40133</v>
      </c>
    </row>
    <row r="20" spans="1:2" ht="15">
      <c r="A20" s="157" t="s">
        <v>239</v>
      </c>
      <c r="B20" s="158"/>
    </row>
    <row r="21" spans="1:2" ht="15">
      <c r="A21" s="151" t="s">
        <v>16</v>
      </c>
      <c r="B21" s="151">
        <v>0</v>
      </c>
    </row>
    <row r="22" spans="1:2" ht="15">
      <c r="A22" s="151" t="s">
        <v>18</v>
      </c>
      <c r="B22" s="151">
        <v>12</v>
      </c>
    </row>
    <row r="23" spans="1:2" ht="15">
      <c r="A23" s="151" t="s">
        <v>14</v>
      </c>
      <c r="B23" s="152">
        <v>0.2904166666666666</v>
      </c>
    </row>
    <row r="24" spans="1:2" ht="15">
      <c r="A24" s="151" t="s">
        <v>20</v>
      </c>
      <c r="B24" s="152">
        <v>0.05</v>
      </c>
    </row>
    <row r="25" spans="1:2" ht="15">
      <c r="A25" s="151" t="s">
        <v>22</v>
      </c>
      <c r="B25" s="152">
        <v>1.0449999999999999</v>
      </c>
    </row>
    <row r="26" spans="1:2" ht="15">
      <c r="A26" s="151" t="s">
        <v>24</v>
      </c>
      <c r="B26" s="153">
        <v>40155</v>
      </c>
    </row>
    <row r="27" spans="1:2" ht="15">
      <c r="A27" s="151" t="s">
        <v>26</v>
      </c>
      <c r="B27" s="153">
        <v>40226</v>
      </c>
    </row>
    <row r="28" spans="1:2" ht="15">
      <c r="A28" s="157" t="s">
        <v>230</v>
      </c>
      <c r="B28" s="158"/>
    </row>
    <row r="29" spans="1:2" ht="15">
      <c r="A29" s="151" t="s">
        <v>16</v>
      </c>
      <c r="B29" s="151">
        <v>0</v>
      </c>
    </row>
    <row r="30" spans="1:2" ht="15">
      <c r="A30" s="151" t="s">
        <v>18</v>
      </c>
      <c r="B30" s="151">
        <v>4</v>
      </c>
    </row>
    <row r="31" spans="1:2" ht="15">
      <c r="A31" s="151" t="s">
        <v>14</v>
      </c>
      <c r="B31" s="152">
        <v>0.21875</v>
      </c>
    </row>
    <row r="32" spans="1:2" ht="15">
      <c r="A32" s="151" t="s">
        <v>20</v>
      </c>
      <c r="B32" s="152">
        <v>0.05</v>
      </c>
    </row>
    <row r="33" spans="1:2" ht="15">
      <c r="A33" s="151" t="s">
        <v>22</v>
      </c>
      <c r="B33" s="152">
        <v>0.45499999999999996</v>
      </c>
    </row>
    <row r="34" spans="1:2" ht="15">
      <c r="A34" s="151" t="s">
        <v>24</v>
      </c>
      <c r="B34" s="153">
        <v>40161</v>
      </c>
    </row>
    <row r="35" spans="1:2" ht="15">
      <c r="A35" s="151" t="s">
        <v>26</v>
      </c>
      <c r="B35" s="153">
        <v>40161</v>
      </c>
    </row>
    <row r="36" spans="1:2" ht="15">
      <c r="A36" s="157"/>
      <c r="B36" s="158"/>
    </row>
    <row r="37" spans="1:2" ht="15">
      <c r="A37" s="151" t="s">
        <v>17</v>
      </c>
      <c r="B37" s="151">
        <v>0</v>
      </c>
    </row>
    <row r="38" spans="1:2" ht="15">
      <c r="A38" s="151" t="s">
        <v>19</v>
      </c>
      <c r="B38" s="151">
        <v>26</v>
      </c>
    </row>
    <row r="39" spans="1:2" ht="15">
      <c r="A39" s="151" t="s">
        <v>15</v>
      </c>
      <c r="B39" s="152">
        <v>0.24448717948717949</v>
      </c>
    </row>
    <row r="40" spans="1:2" ht="15">
      <c r="A40" s="151" t="s">
        <v>21</v>
      </c>
      <c r="B40" s="152">
        <v>0.05</v>
      </c>
    </row>
    <row r="41" spans="1:2" ht="15">
      <c r="A41" s="151" t="s">
        <v>23</v>
      </c>
      <c r="B41" s="152">
        <v>1.0449999999999999</v>
      </c>
    </row>
    <row r="42" spans="1:2" ht="15">
      <c r="A42" s="151" t="s">
        <v>25</v>
      </c>
      <c r="B42" s="153">
        <v>39793</v>
      </c>
    </row>
    <row r="43" spans="1:2" ht="15">
      <c r="A43" s="151" t="s">
        <v>27</v>
      </c>
      <c r="B43" s="153">
        <v>40226</v>
      </c>
    </row>
    <row r="44" spans="1:2">
      <c r="A44" s="159" t="s">
        <v>231</v>
      </c>
    </row>
    <row r="45" spans="1:2">
      <c r="A45" s="160" t="s">
        <v>240</v>
      </c>
    </row>
    <row r="46" spans="1:2">
      <c r="A46" s="15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opLeftCell="A10" workbookViewId="0">
      <selection activeCell="A2" sqref="A2"/>
    </sheetView>
  </sheetViews>
  <sheetFormatPr defaultRowHeight="12.75"/>
  <cols>
    <col min="1" max="1" width="27.28515625" customWidth="1"/>
    <col min="2" max="2" width="12" customWidth="1"/>
    <col min="3" max="3" width="12.7109375" customWidth="1"/>
  </cols>
  <sheetData>
    <row r="1" spans="1:11" ht="28.5" customHeight="1">
      <c r="A1" s="173" t="s">
        <v>259</v>
      </c>
      <c r="B1" s="174"/>
      <c r="C1" s="174"/>
      <c r="D1" s="174"/>
    </row>
    <row r="2" spans="1:11" ht="15">
      <c r="A2" s="155"/>
      <c r="B2" s="155"/>
      <c r="C2" s="155"/>
      <c r="F2" s="75"/>
      <c r="K2" s="154"/>
    </row>
    <row r="3" spans="1:11" ht="15">
      <c r="A3" s="151"/>
      <c r="B3" s="151" t="s">
        <v>233</v>
      </c>
      <c r="D3" s="75"/>
      <c r="I3" s="154"/>
    </row>
    <row r="4" spans="1:11" ht="15">
      <c r="A4" s="157" t="s">
        <v>242</v>
      </c>
      <c r="B4" s="157"/>
      <c r="D4" s="75"/>
      <c r="I4" s="154"/>
    </row>
    <row r="5" spans="1:11" ht="15">
      <c r="A5" s="151" t="s">
        <v>16</v>
      </c>
      <c r="B5" s="151">
        <v>0</v>
      </c>
      <c r="D5" s="75"/>
      <c r="I5" s="154"/>
    </row>
    <row r="6" spans="1:11" ht="15">
      <c r="A6" s="151" t="s">
        <v>18</v>
      </c>
      <c r="B6" s="151">
        <v>13</v>
      </c>
      <c r="D6" s="75"/>
      <c r="I6" s="154"/>
    </row>
    <row r="7" spans="1:11" ht="15">
      <c r="A7" s="151" t="s">
        <v>14</v>
      </c>
      <c r="B7" s="152">
        <v>17.542307692307695</v>
      </c>
      <c r="D7" s="75"/>
      <c r="I7" s="154"/>
    </row>
    <row r="8" spans="1:11" ht="15">
      <c r="A8" s="151" t="s">
        <v>20</v>
      </c>
      <c r="B8" s="152">
        <v>9</v>
      </c>
      <c r="D8" s="75"/>
      <c r="I8" s="154"/>
    </row>
    <row r="9" spans="1:11" ht="15">
      <c r="A9" s="151" t="s">
        <v>22</v>
      </c>
      <c r="B9" s="152">
        <v>20.100000000000001</v>
      </c>
      <c r="D9" s="75"/>
    </row>
    <row r="10" spans="1:11" ht="15">
      <c r="A10" s="151" t="s">
        <v>24</v>
      </c>
      <c r="B10" s="153">
        <v>39616</v>
      </c>
    </row>
    <row r="11" spans="1:11" ht="15">
      <c r="A11" s="151" t="s">
        <v>26</v>
      </c>
      <c r="B11" s="153">
        <v>39616</v>
      </c>
    </row>
    <row r="12" spans="1:11" ht="15">
      <c r="A12" s="157" t="s">
        <v>230</v>
      </c>
      <c r="B12" s="157"/>
    </row>
    <row r="13" spans="1:11" ht="15">
      <c r="A13" s="151" t="s">
        <v>16</v>
      </c>
      <c r="B13" s="151">
        <v>0</v>
      </c>
    </row>
    <row r="14" spans="1:11" ht="15">
      <c r="A14" s="151" t="s">
        <v>18</v>
      </c>
      <c r="B14" s="151">
        <v>26</v>
      </c>
    </row>
    <row r="15" spans="1:11" ht="15">
      <c r="A15" s="151" t="s">
        <v>14</v>
      </c>
      <c r="B15" s="152">
        <v>10.452692307692306</v>
      </c>
    </row>
    <row r="16" spans="1:11" ht="15">
      <c r="A16" s="151" t="s">
        <v>20</v>
      </c>
      <c r="B16" s="152">
        <v>8.84</v>
      </c>
    </row>
    <row r="17" spans="1:3" ht="15">
      <c r="A17" s="151" t="s">
        <v>22</v>
      </c>
      <c r="B17" s="152">
        <v>12.02</v>
      </c>
    </row>
    <row r="18" spans="1:3" ht="15">
      <c r="A18" s="151" t="s">
        <v>24</v>
      </c>
      <c r="B18" s="153">
        <v>40030</v>
      </c>
    </row>
    <row r="19" spans="1:3" ht="15">
      <c r="A19" s="151" t="s">
        <v>26</v>
      </c>
      <c r="B19" s="153">
        <v>40030</v>
      </c>
    </row>
    <row r="20" spans="1:3" ht="15">
      <c r="A20" s="157"/>
      <c r="B20" s="158"/>
      <c r="C20" s="156"/>
    </row>
    <row r="21" spans="1:3" ht="15">
      <c r="A21" s="151" t="s">
        <v>17</v>
      </c>
      <c r="B21" s="151">
        <v>0</v>
      </c>
    </row>
    <row r="22" spans="1:3" ht="15">
      <c r="A22" s="151" t="s">
        <v>19</v>
      </c>
      <c r="B22" s="151">
        <v>39</v>
      </c>
    </row>
    <row r="23" spans="1:3" ht="15">
      <c r="A23" s="151" t="s">
        <v>15</v>
      </c>
      <c r="B23" s="152">
        <v>12.815897435897439</v>
      </c>
    </row>
    <row r="24" spans="1:3" ht="15">
      <c r="A24" s="151" t="s">
        <v>21</v>
      </c>
      <c r="B24" s="152">
        <v>8.84</v>
      </c>
    </row>
    <row r="25" spans="1:3" ht="15">
      <c r="A25" s="151" t="s">
        <v>23</v>
      </c>
      <c r="B25" s="152">
        <v>20.100000000000001</v>
      </c>
    </row>
    <row r="26" spans="1:3" ht="15">
      <c r="A26" s="151" t="s">
        <v>25</v>
      </c>
      <c r="B26" s="153">
        <v>39616</v>
      </c>
    </row>
    <row r="27" spans="1:3" ht="15">
      <c r="A27" s="151" t="s">
        <v>27</v>
      </c>
      <c r="B27" s="153">
        <v>40030</v>
      </c>
    </row>
    <row r="28" spans="1:3" ht="15">
      <c r="A28" s="162" t="s">
        <v>237</v>
      </c>
      <c r="B28" s="156"/>
    </row>
    <row r="29" spans="1:3">
      <c r="A29" s="159" t="s">
        <v>231</v>
      </c>
    </row>
    <row r="30" spans="1:3">
      <c r="A30" s="160"/>
    </row>
    <row r="31" spans="1:3">
      <c r="A31" s="159"/>
    </row>
  </sheetData>
  <mergeCells count="1">
    <mergeCell ref="A1:D1"/>
  </mergeCells>
  <printOptions horizontalCentered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4"/>
  </sheetPr>
  <dimension ref="A1:D42"/>
  <sheetViews>
    <sheetView workbookViewId="0">
      <selection activeCell="A43" sqref="A43"/>
    </sheetView>
  </sheetViews>
  <sheetFormatPr defaultRowHeight="12.75"/>
  <cols>
    <col min="1" max="1" width="10.5703125" customWidth="1"/>
    <col min="2" max="3" width="21.7109375" customWidth="1"/>
    <col min="4" max="4" width="17.5703125" customWidth="1"/>
    <col min="5" max="5" width="14.85546875" customWidth="1"/>
    <col min="6" max="6" width="12.140625" customWidth="1"/>
    <col min="7" max="7" width="10.28515625" customWidth="1"/>
    <col min="8" max="8" width="11.42578125" customWidth="1"/>
    <col min="9" max="9" width="14.140625" customWidth="1"/>
    <col min="10" max="10" width="10.7109375" customWidth="1"/>
    <col min="11" max="11" width="13.28515625" customWidth="1"/>
    <col min="12" max="12" width="10.140625" customWidth="1"/>
    <col min="13" max="13" width="10.5703125" customWidth="1"/>
    <col min="14" max="14" width="13.28515625" customWidth="1"/>
    <col min="15" max="16" width="10.140625" customWidth="1"/>
    <col min="17" max="17" width="10.5703125" bestFit="1" customWidth="1"/>
  </cols>
  <sheetData>
    <row r="1" spans="1:4" s="12" customFormat="1" ht="18">
      <c r="A1" s="12" t="s">
        <v>106</v>
      </c>
    </row>
    <row r="2" spans="1:4" s="12" customFormat="1" ht="18"/>
    <row r="3" spans="1:4" s="13" customFormat="1" ht="15.75">
      <c r="A3" s="13" t="s">
        <v>28</v>
      </c>
    </row>
    <row r="4" spans="1:4">
      <c r="A4" s="5"/>
      <c r="B4" s="6"/>
      <c r="C4" s="6"/>
      <c r="D4" s="164" t="s">
        <v>9</v>
      </c>
    </row>
    <row r="5" spans="1:4">
      <c r="A5" s="8" t="s">
        <v>0</v>
      </c>
      <c r="B5" s="8" t="s">
        <v>11</v>
      </c>
      <c r="C5" s="8" t="s">
        <v>12</v>
      </c>
      <c r="D5" s="165" t="s">
        <v>233</v>
      </c>
    </row>
    <row r="6" spans="1:4">
      <c r="A6" s="5" t="s">
        <v>227</v>
      </c>
      <c r="B6" s="5" t="s">
        <v>244</v>
      </c>
      <c r="C6" s="5" t="s">
        <v>16</v>
      </c>
      <c r="D6" s="166">
        <v>0</v>
      </c>
    </row>
    <row r="7" spans="1:4">
      <c r="A7" s="7"/>
      <c r="B7" s="7"/>
      <c r="C7" s="9" t="s">
        <v>18</v>
      </c>
      <c r="D7" s="167">
        <v>13</v>
      </c>
    </row>
    <row r="8" spans="1:4">
      <c r="A8" s="7"/>
      <c r="B8" s="7"/>
      <c r="C8" s="9" t="s">
        <v>14</v>
      </c>
      <c r="D8" s="168">
        <v>17.542307692307695</v>
      </c>
    </row>
    <row r="9" spans="1:4">
      <c r="A9" s="7"/>
      <c r="B9" s="7"/>
      <c r="C9" s="9" t="s">
        <v>20</v>
      </c>
      <c r="D9" s="168">
        <v>9</v>
      </c>
    </row>
    <row r="10" spans="1:4">
      <c r="A10" s="7"/>
      <c r="B10" s="7"/>
      <c r="C10" s="9" t="s">
        <v>22</v>
      </c>
      <c r="D10" s="168">
        <v>20.100000000000001</v>
      </c>
    </row>
    <row r="11" spans="1:4">
      <c r="A11" s="7"/>
      <c r="B11" s="7"/>
      <c r="C11" s="9" t="s">
        <v>24</v>
      </c>
      <c r="D11" s="169">
        <v>39616</v>
      </c>
    </row>
    <row r="12" spans="1:4">
      <c r="A12" s="7"/>
      <c r="B12" s="7"/>
      <c r="C12" s="9" t="s">
        <v>26</v>
      </c>
      <c r="D12" s="169">
        <v>39616</v>
      </c>
    </row>
    <row r="13" spans="1:4">
      <c r="A13" s="5" t="s">
        <v>245</v>
      </c>
      <c r="B13" s="6"/>
      <c r="C13" s="6"/>
      <c r="D13" s="166">
        <v>0</v>
      </c>
    </row>
    <row r="14" spans="1:4">
      <c r="A14" s="5" t="s">
        <v>246</v>
      </c>
      <c r="B14" s="6"/>
      <c r="C14" s="6"/>
      <c r="D14" s="166">
        <v>13</v>
      </c>
    </row>
    <row r="15" spans="1:4">
      <c r="A15" s="5" t="s">
        <v>247</v>
      </c>
      <c r="B15" s="6"/>
      <c r="C15" s="6"/>
      <c r="D15" s="170">
        <v>17.542307692307695</v>
      </c>
    </row>
    <row r="16" spans="1:4">
      <c r="A16" s="5" t="s">
        <v>248</v>
      </c>
      <c r="B16" s="6"/>
      <c r="C16" s="6"/>
      <c r="D16" s="170">
        <v>9</v>
      </c>
    </row>
    <row r="17" spans="1:4">
      <c r="A17" s="5" t="s">
        <v>249</v>
      </c>
      <c r="B17" s="6"/>
      <c r="C17" s="6"/>
      <c r="D17" s="170">
        <v>20.100000000000001</v>
      </c>
    </row>
    <row r="18" spans="1:4">
      <c r="A18" s="5" t="s">
        <v>250</v>
      </c>
      <c r="B18" s="6"/>
      <c r="C18" s="6"/>
      <c r="D18" s="171">
        <v>39616</v>
      </c>
    </row>
    <row r="19" spans="1:4">
      <c r="A19" s="5" t="s">
        <v>251</v>
      </c>
      <c r="B19" s="6"/>
      <c r="C19" s="6"/>
      <c r="D19" s="171">
        <v>39616</v>
      </c>
    </row>
    <row r="20" spans="1:4">
      <c r="A20" s="5" t="s">
        <v>230</v>
      </c>
      <c r="B20" s="5" t="s">
        <v>244</v>
      </c>
      <c r="C20" s="5" t="s">
        <v>16</v>
      </c>
      <c r="D20" s="166">
        <v>0</v>
      </c>
    </row>
    <row r="21" spans="1:4">
      <c r="A21" s="7"/>
      <c r="B21" s="7"/>
      <c r="C21" s="9" t="s">
        <v>18</v>
      </c>
      <c r="D21" s="167">
        <v>26</v>
      </c>
    </row>
    <row r="22" spans="1:4">
      <c r="A22" s="7"/>
      <c r="B22" s="7"/>
      <c r="C22" s="9" t="s">
        <v>14</v>
      </c>
      <c r="D22" s="168">
        <v>10.452692307692306</v>
      </c>
    </row>
    <row r="23" spans="1:4">
      <c r="A23" s="7"/>
      <c r="B23" s="7"/>
      <c r="C23" s="9" t="s">
        <v>20</v>
      </c>
      <c r="D23" s="168">
        <v>8.84</v>
      </c>
    </row>
    <row r="24" spans="1:4">
      <c r="A24" s="7"/>
      <c r="B24" s="7"/>
      <c r="C24" s="9" t="s">
        <v>22</v>
      </c>
      <c r="D24" s="168">
        <v>12.02</v>
      </c>
    </row>
    <row r="25" spans="1:4">
      <c r="A25" s="7"/>
      <c r="B25" s="7"/>
      <c r="C25" s="9" t="s">
        <v>24</v>
      </c>
      <c r="D25" s="169">
        <v>40030</v>
      </c>
    </row>
    <row r="26" spans="1:4">
      <c r="A26" s="7"/>
      <c r="B26" s="7"/>
      <c r="C26" s="9" t="s">
        <v>26</v>
      </c>
      <c r="D26" s="169">
        <v>40030</v>
      </c>
    </row>
    <row r="27" spans="1:4">
      <c r="A27" s="5" t="s">
        <v>252</v>
      </c>
      <c r="B27" s="6"/>
      <c r="C27" s="6"/>
      <c r="D27" s="166">
        <v>0</v>
      </c>
    </row>
    <row r="28" spans="1:4">
      <c r="A28" s="5" t="s">
        <v>253</v>
      </c>
      <c r="B28" s="6"/>
      <c r="C28" s="6"/>
      <c r="D28" s="166">
        <v>26</v>
      </c>
    </row>
    <row r="29" spans="1:4" s="13" customFormat="1" ht="15.75">
      <c r="A29" s="5" t="s">
        <v>254</v>
      </c>
      <c r="B29" s="6"/>
      <c r="C29" s="6"/>
      <c r="D29" s="170">
        <v>10.452692307692306</v>
      </c>
    </row>
    <row r="30" spans="1:4">
      <c r="A30" s="5" t="s">
        <v>255</v>
      </c>
      <c r="B30" s="6"/>
      <c r="C30" s="6"/>
      <c r="D30" s="170">
        <v>8.84</v>
      </c>
    </row>
    <row r="31" spans="1:4">
      <c r="A31" s="5" t="s">
        <v>256</v>
      </c>
      <c r="B31" s="6"/>
      <c r="C31" s="6"/>
      <c r="D31" s="170">
        <v>12.02</v>
      </c>
    </row>
    <row r="32" spans="1:4">
      <c r="A32" s="5" t="s">
        <v>257</v>
      </c>
      <c r="B32" s="6"/>
      <c r="C32" s="6"/>
      <c r="D32" s="171">
        <v>40030</v>
      </c>
    </row>
    <row r="33" spans="1:4">
      <c r="A33" s="5" t="s">
        <v>258</v>
      </c>
      <c r="B33" s="6"/>
      <c r="C33" s="6"/>
      <c r="D33" s="171">
        <v>40030</v>
      </c>
    </row>
    <row r="34" spans="1:4">
      <c r="A34" s="5" t="s">
        <v>17</v>
      </c>
      <c r="B34" s="6"/>
      <c r="C34" s="6"/>
      <c r="D34" s="166">
        <v>0</v>
      </c>
    </row>
    <row r="35" spans="1:4">
      <c r="A35" s="5" t="s">
        <v>19</v>
      </c>
      <c r="B35" s="6"/>
      <c r="C35" s="6"/>
      <c r="D35" s="166">
        <v>39</v>
      </c>
    </row>
    <row r="36" spans="1:4">
      <c r="A36" s="5" t="s">
        <v>15</v>
      </c>
      <c r="B36" s="6"/>
      <c r="C36" s="6"/>
      <c r="D36" s="170">
        <v>12.815897435897439</v>
      </c>
    </row>
    <row r="37" spans="1:4">
      <c r="A37" s="5" t="s">
        <v>21</v>
      </c>
      <c r="B37" s="6"/>
      <c r="C37" s="6"/>
      <c r="D37" s="170">
        <v>8.84</v>
      </c>
    </row>
    <row r="38" spans="1:4">
      <c r="A38" s="5" t="s">
        <v>23</v>
      </c>
      <c r="B38" s="6"/>
      <c r="C38" s="6"/>
      <c r="D38" s="170">
        <v>20.100000000000001</v>
      </c>
    </row>
    <row r="39" spans="1:4">
      <c r="A39" s="5" t="s">
        <v>25</v>
      </c>
      <c r="B39" s="6"/>
      <c r="C39" s="6"/>
      <c r="D39" s="171">
        <v>39616</v>
      </c>
    </row>
    <row r="40" spans="1:4">
      <c r="A40" s="10" t="s">
        <v>27</v>
      </c>
      <c r="B40" s="11"/>
      <c r="C40" s="11"/>
      <c r="D40" s="172">
        <v>40030</v>
      </c>
    </row>
    <row r="42" spans="1:4">
      <c r="A42" s="75" t="s">
        <v>260</v>
      </c>
    </row>
  </sheetData>
  <phoneticPr fontId="1" type="noConversion"/>
  <pageMargins left="0.75" right="0.75" top="1" bottom="1" header="0.5" footer="0.5"/>
  <pageSetup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 filterMode="1" enableFormatConditionsCalculation="0"/>
  <dimension ref="A1:N207"/>
  <sheetViews>
    <sheetView topLeftCell="B1" zoomScale="90" workbookViewId="0">
      <pane ySplit="1" topLeftCell="A189" activePane="bottomLeft" state="frozen"/>
      <selection activeCell="G14" sqref="G14"/>
      <selection pane="bottomLeft" activeCell="I208" sqref="I208"/>
    </sheetView>
  </sheetViews>
  <sheetFormatPr defaultRowHeight="12.75"/>
  <cols>
    <col min="1" max="1" width="22.85546875" style="75" bestFit="1" customWidth="1"/>
    <col min="2" max="2" width="20.42578125" style="75" bestFit="1" customWidth="1"/>
    <col min="3" max="3" width="11" style="75" bestFit="1" customWidth="1"/>
    <col min="4" max="4" width="6.42578125" style="75" customWidth="1"/>
    <col min="5" max="5" width="15.85546875" style="135" bestFit="1" customWidth="1"/>
    <col min="6" max="6" width="6.140625" style="75" customWidth="1"/>
    <col min="7" max="7" width="12.85546875" style="75" bestFit="1" customWidth="1"/>
    <col min="8" max="8" width="15.85546875" style="75" customWidth="1"/>
    <col min="9" max="9" width="5.28515625" style="74" bestFit="1" customWidth="1"/>
    <col min="10" max="10" width="13" style="141" bestFit="1" customWidth="1"/>
    <col min="11" max="11" width="48" style="75" customWidth="1"/>
    <col min="12" max="12" width="7.140625" style="121" bestFit="1" customWidth="1"/>
    <col min="13" max="13" width="19" style="122" bestFit="1" customWidth="1"/>
    <col min="14" max="14" width="5.7109375" style="74" bestFit="1" customWidth="1"/>
    <col min="15" max="15" width="6.5703125" style="75" customWidth="1"/>
    <col min="16" max="16384" width="9.140625" style="75"/>
  </cols>
  <sheetData>
    <row r="1" spans="1:14" s="120" customFormat="1" ht="25.5">
      <c r="A1" s="14" t="s">
        <v>0</v>
      </c>
      <c r="B1" s="15" t="s">
        <v>1</v>
      </c>
      <c r="C1" s="15" t="s">
        <v>2</v>
      </c>
      <c r="D1" s="15" t="s">
        <v>105</v>
      </c>
      <c r="E1" s="127" t="s">
        <v>6</v>
      </c>
      <c r="F1" s="15" t="s">
        <v>87</v>
      </c>
      <c r="G1" s="15" t="s">
        <v>88</v>
      </c>
      <c r="H1" s="15" t="s">
        <v>9</v>
      </c>
      <c r="I1" s="15" t="s">
        <v>11</v>
      </c>
      <c r="J1" s="136" t="s">
        <v>10</v>
      </c>
      <c r="K1" s="16" t="s">
        <v>3</v>
      </c>
      <c r="L1" s="17" t="s">
        <v>7</v>
      </c>
      <c r="M1" s="19" t="s">
        <v>8</v>
      </c>
      <c r="N1" s="15" t="s">
        <v>13</v>
      </c>
    </row>
    <row r="2" spans="1:14">
      <c r="A2" s="72" t="s">
        <v>5</v>
      </c>
      <c r="B2" s="85" t="s">
        <v>141</v>
      </c>
      <c r="C2" s="96">
        <v>39616</v>
      </c>
      <c r="D2" s="97"/>
      <c r="E2" s="129">
        <v>96</v>
      </c>
      <c r="F2" s="97"/>
      <c r="G2" s="97"/>
      <c r="H2" s="53" t="s">
        <v>226</v>
      </c>
      <c r="I2" s="147"/>
      <c r="J2" s="146">
        <v>5.81</v>
      </c>
      <c r="K2" s="99" t="s">
        <v>213</v>
      </c>
      <c r="L2" s="26">
        <f>(IF(E2&gt;400,((1.46203-(LN(400)*(0.145712)))*EXP(1.273*LN(400)+(-4.705))),((1.46203-(LN(E2)*(0.145712)))*EXP(1.273*LN(E2)+(-4.705)))))/(1.46203-(LN(E2)*(0.145712)))</f>
        <v>3.0204784552789348</v>
      </c>
      <c r="M2" s="73">
        <f t="shared" ref="M2:M33" si="0">IF(J2&gt;L2,1,"")</f>
        <v>1</v>
      </c>
    </row>
    <row r="3" spans="1:14">
      <c r="A3" s="72" t="s">
        <v>5</v>
      </c>
      <c r="B3" s="85" t="s">
        <v>142</v>
      </c>
      <c r="C3" s="96">
        <v>39616</v>
      </c>
      <c r="D3" s="97"/>
      <c r="E3" s="129">
        <v>88.1</v>
      </c>
      <c r="F3" s="97"/>
      <c r="G3" s="97"/>
      <c r="H3" s="53" t="s">
        <v>226</v>
      </c>
      <c r="I3" s="147"/>
      <c r="J3" s="146">
        <v>11.8</v>
      </c>
      <c r="K3" s="99" t="s">
        <v>213</v>
      </c>
      <c r="L3" s="26">
        <f>(IF(E3&gt;400,((1.46203-(LN(400)*(0.145712)))*EXP(1.273*LN(400)+(-4.705))),((1.46203-(LN(E3)*(0.145712)))*EXP(1.273*LN(E3)+(-4.705)))))/(1.46203-(LN(E3)*(0.145712)))</f>
        <v>2.7076890836255596</v>
      </c>
      <c r="M3" s="73">
        <f t="shared" si="0"/>
        <v>1</v>
      </c>
    </row>
    <row r="4" spans="1:14" hidden="1">
      <c r="A4" s="72" t="s">
        <v>5</v>
      </c>
      <c r="B4" s="53" t="s">
        <v>168</v>
      </c>
      <c r="C4" s="54">
        <v>39793</v>
      </c>
      <c r="D4" s="54"/>
      <c r="E4" s="128">
        <f>AVERAGE('Excluded or Combined (water)'!E22:E24)</f>
        <v>102.03333333333335</v>
      </c>
      <c r="F4" s="54"/>
      <c r="G4" s="53"/>
      <c r="H4" s="53" t="s">
        <v>109</v>
      </c>
      <c r="I4" s="65" t="s">
        <v>107</v>
      </c>
      <c r="J4" s="125">
        <f>AVERAGE('Excluded or Combined (water)'!J22:J24)</f>
        <v>0.20000000000000004</v>
      </c>
      <c r="K4" s="58" t="s">
        <v>169</v>
      </c>
      <c r="L4" s="26">
        <f>IF(E4&gt;400,((1.101672-(LN(400))*(0.041838))*EXP((0.7852*LN(400))+(-2.715))),((1.101672-(LN(E4))*(0.041838))*EXP((0.7852*LN(E4))+(-2.715))))</f>
        <v>2.2715197373720564</v>
      </c>
      <c r="M4" s="73" t="str">
        <f t="shared" si="0"/>
        <v/>
      </c>
    </row>
    <row r="5" spans="1:14" hidden="1">
      <c r="A5" s="72" t="s">
        <v>5</v>
      </c>
      <c r="B5" s="53" t="s">
        <v>143</v>
      </c>
      <c r="C5" s="54">
        <v>39793</v>
      </c>
      <c r="D5" s="54"/>
      <c r="E5" s="128">
        <f>AVERAGE('Excluded or Combined (water)'!E2:E3)</f>
        <v>83.7</v>
      </c>
      <c r="F5" s="54"/>
      <c r="G5" s="53"/>
      <c r="H5" s="53" t="s">
        <v>109</v>
      </c>
      <c r="I5" s="65" t="s">
        <v>107</v>
      </c>
      <c r="J5" s="125">
        <f>AVERAGE('Excluded or Combined (water)'!J2:J3)</f>
        <v>0.2</v>
      </c>
      <c r="K5" s="56" t="s">
        <v>144</v>
      </c>
      <c r="L5" s="26">
        <f>IF(E5&gt;400,((1.101672-(LN(400))*(0.041838))*EXP((0.7852*LN(400))+(-2.715))),((1.101672-(LN(E5))*(0.041838))*EXP((0.7852*LN(E5))+(-2.715))))</f>
        <v>1.962099380263439</v>
      </c>
      <c r="M5" s="73" t="str">
        <f t="shared" si="0"/>
        <v/>
      </c>
    </row>
    <row r="6" spans="1:14" hidden="1">
      <c r="A6" s="72" t="s">
        <v>5</v>
      </c>
      <c r="B6" s="53" t="s">
        <v>108</v>
      </c>
      <c r="C6" s="54">
        <v>39793</v>
      </c>
      <c r="D6" s="54"/>
      <c r="E6" s="55">
        <f>AVERAGE('Excluded or Combined (water)'!E10:E11)</f>
        <v>83.7</v>
      </c>
      <c r="F6" s="54"/>
      <c r="G6" s="53"/>
      <c r="H6" s="53" t="s">
        <v>122</v>
      </c>
      <c r="I6" s="65"/>
      <c r="J6" s="66">
        <f>AVERAGE('Excluded or Combined (water)'!J10:J11)</f>
        <v>2.2999999999999998</v>
      </c>
      <c r="K6" s="56" t="s">
        <v>144</v>
      </c>
      <c r="L6" s="76">
        <f>Standards!$L$4</f>
        <v>150</v>
      </c>
      <c r="M6" s="73" t="str">
        <f t="shared" si="0"/>
        <v/>
      </c>
      <c r="N6" s="3"/>
    </row>
    <row r="7" spans="1:14" hidden="1">
      <c r="A7" s="72" t="s">
        <v>5</v>
      </c>
      <c r="B7" s="53" t="s">
        <v>168</v>
      </c>
      <c r="C7" s="54">
        <v>39793</v>
      </c>
      <c r="D7" s="54"/>
      <c r="E7" s="55">
        <f>AVERAGE('Excluded or Combined (water)'!E34:E36)</f>
        <v>102.03333333333335</v>
      </c>
      <c r="F7" s="54"/>
      <c r="G7" s="53"/>
      <c r="H7" s="53" t="s">
        <v>122</v>
      </c>
      <c r="I7" s="65"/>
      <c r="J7" s="66">
        <f>AVERAGE('Excluded or Combined (water)'!J34:J36)</f>
        <v>2.9333333333333336</v>
      </c>
      <c r="K7" s="58" t="s">
        <v>169</v>
      </c>
      <c r="L7" s="76">
        <f>Standards!$L$4</f>
        <v>150</v>
      </c>
      <c r="M7" s="73" t="str">
        <f t="shared" si="0"/>
        <v/>
      </c>
      <c r="N7" s="3"/>
    </row>
    <row r="8" spans="1:14" ht="25.5" hidden="1">
      <c r="A8" s="72" t="s">
        <v>5</v>
      </c>
      <c r="B8" s="53" t="s">
        <v>108</v>
      </c>
      <c r="C8" s="54">
        <v>39793</v>
      </c>
      <c r="D8" s="54"/>
      <c r="E8" s="55">
        <f>AVERAGE('Excluded or Combined (water)'!E12:E13)</f>
        <v>83.7</v>
      </c>
      <c r="F8" s="54"/>
      <c r="G8" s="53"/>
      <c r="H8" s="53" t="s">
        <v>125</v>
      </c>
      <c r="I8" s="65"/>
      <c r="J8" s="66">
        <f>AVERAGE('Excluded or Combined (water)'!J12:J13)</f>
        <v>0.1</v>
      </c>
      <c r="K8" s="56" t="s">
        <v>166</v>
      </c>
      <c r="L8" s="26">
        <f>Standards!$L$8</f>
        <v>11</v>
      </c>
      <c r="M8" s="73" t="str">
        <f t="shared" si="0"/>
        <v/>
      </c>
      <c r="N8" s="3"/>
    </row>
    <row r="9" spans="1:14" ht="25.5" hidden="1">
      <c r="A9" s="72" t="s">
        <v>5</v>
      </c>
      <c r="B9" s="53" t="s">
        <v>168</v>
      </c>
      <c r="C9" s="54">
        <v>39793</v>
      </c>
      <c r="D9" s="54"/>
      <c r="E9" s="55">
        <f>AVERAGE('Excluded or Combined (water)'!E37:E39)</f>
        <v>102.03333333333335</v>
      </c>
      <c r="F9" s="54"/>
      <c r="G9" s="53"/>
      <c r="H9" s="53" t="s">
        <v>125</v>
      </c>
      <c r="I9" s="65" t="s">
        <v>107</v>
      </c>
      <c r="J9" s="65">
        <f>AVERAGE('Excluded or Combined (water)'!J37:J39)</f>
        <v>0.10000000000000002</v>
      </c>
      <c r="K9" s="58" t="s">
        <v>170</v>
      </c>
      <c r="L9" s="26">
        <f>Standards!$L$8</f>
        <v>11</v>
      </c>
      <c r="M9" s="73" t="str">
        <f t="shared" si="0"/>
        <v/>
      </c>
      <c r="N9" s="3"/>
    </row>
    <row r="10" spans="1:14" hidden="1">
      <c r="A10" s="72" t="s">
        <v>5</v>
      </c>
      <c r="B10" s="59" t="s">
        <v>108</v>
      </c>
      <c r="C10" s="60">
        <v>39793</v>
      </c>
      <c r="D10" s="60"/>
      <c r="E10" s="57">
        <f>AVERAGE('Excluded or Combined (water)'!E14:E15)</f>
        <v>83.7</v>
      </c>
      <c r="F10" s="60"/>
      <c r="G10" s="59"/>
      <c r="H10" s="53" t="s">
        <v>130</v>
      </c>
      <c r="I10" s="67"/>
      <c r="J10" s="148">
        <f>AVERAGE('Excluded or Combined (water)'!J14:J15)</f>
        <v>0.7</v>
      </c>
      <c r="K10" s="59" t="s">
        <v>144</v>
      </c>
      <c r="L10" s="26">
        <f>IF(E10&gt;400,((0.997)*EXP((0.846*LN(400)+(0.0584)))),((0.997)*EXP((0.846*LN(E10)+(0.0584)))))</f>
        <v>44.738734317883008</v>
      </c>
      <c r="M10" s="73" t="str">
        <f t="shared" si="0"/>
        <v/>
      </c>
      <c r="N10" s="3"/>
    </row>
    <row r="11" spans="1:14" hidden="1">
      <c r="A11" s="72" t="s">
        <v>5</v>
      </c>
      <c r="B11" s="59" t="s">
        <v>168</v>
      </c>
      <c r="C11" s="60">
        <v>39793</v>
      </c>
      <c r="D11" s="60"/>
      <c r="E11" s="57">
        <f>AVERAGE('Excluded or Combined (water)'!E40:E42)</f>
        <v>102.03333333333335</v>
      </c>
      <c r="F11" s="60"/>
      <c r="G11" s="59"/>
      <c r="H11" s="53" t="s">
        <v>130</v>
      </c>
      <c r="I11" s="67"/>
      <c r="J11" s="148">
        <f>AVERAGE('Excluded or Combined (water)'!J40:J42)</f>
        <v>0.40000000000000008</v>
      </c>
      <c r="K11" s="57" t="s">
        <v>169</v>
      </c>
      <c r="L11" s="26">
        <f>IF(E11&gt;400,((0.997)*EXP((0.846*LN(400)+(0.0584)))),((0.997)*EXP((0.846*LN(E11)+(0.0584)))))</f>
        <v>52.899766054344965</v>
      </c>
      <c r="M11" s="73" t="str">
        <f t="shared" si="0"/>
        <v/>
      </c>
      <c r="N11" s="3"/>
    </row>
    <row r="12" spans="1:14" s="72" customFormat="1" hidden="1">
      <c r="A12" s="72" t="s">
        <v>5</v>
      </c>
      <c r="B12" s="53" t="s">
        <v>108</v>
      </c>
      <c r="C12" s="54">
        <v>39793</v>
      </c>
      <c r="D12" s="54"/>
      <c r="E12" s="55">
        <f>AVERAGE('Excluded or Combined (water)'!E16:E17)</f>
        <v>83.7</v>
      </c>
      <c r="F12" s="54"/>
      <c r="G12" s="53"/>
      <c r="H12" s="53" t="s">
        <v>131</v>
      </c>
      <c r="I12" s="65" t="s">
        <v>107</v>
      </c>
      <c r="J12" s="67">
        <f>AVERAGE('Excluded or Combined (water)'!J16:J17)</f>
        <v>0.2</v>
      </c>
      <c r="K12" s="56" t="s">
        <v>144</v>
      </c>
      <c r="L12" s="77">
        <f>Standards!$L$16</f>
        <v>2</v>
      </c>
      <c r="M12" s="73" t="str">
        <f t="shared" si="0"/>
        <v/>
      </c>
      <c r="N12" s="3"/>
    </row>
    <row r="13" spans="1:14" s="72" customFormat="1" hidden="1">
      <c r="A13" s="72" t="s">
        <v>5</v>
      </c>
      <c r="B13" s="53" t="s">
        <v>168</v>
      </c>
      <c r="C13" s="54">
        <v>39793</v>
      </c>
      <c r="D13" s="54"/>
      <c r="E13" s="55">
        <f>AVERAGE('Excluded or Combined (water)'!E43:E45)</f>
        <v>102.03333333333335</v>
      </c>
      <c r="F13" s="54"/>
      <c r="G13" s="53"/>
      <c r="H13" s="53" t="s">
        <v>131</v>
      </c>
      <c r="I13" s="65" t="s">
        <v>107</v>
      </c>
      <c r="J13" s="67">
        <f>AVERAGE('Excluded or Combined (water)'!J43:J45)</f>
        <v>0.20000000000000004</v>
      </c>
      <c r="K13" s="58" t="s">
        <v>169</v>
      </c>
      <c r="L13" s="77">
        <f>Standards!$L$16</f>
        <v>2</v>
      </c>
      <c r="M13" s="73" t="str">
        <f t="shared" si="0"/>
        <v/>
      </c>
      <c r="N13" s="3"/>
    </row>
    <row r="14" spans="1:14" s="72" customFormat="1" hidden="1">
      <c r="A14" s="72" t="s">
        <v>5</v>
      </c>
      <c r="B14" s="53" t="s">
        <v>108</v>
      </c>
      <c r="C14" s="54">
        <v>39793</v>
      </c>
      <c r="D14" s="54"/>
      <c r="E14" s="55">
        <f>AVERAGE('Excluded or Combined (water)'!E18:E19)</f>
        <v>83.7</v>
      </c>
      <c r="F14" s="54"/>
      <c r="G14" s="53"/>
      <c r="H14" s="53" t="s">
        <v>132</v>
      </c>
      <c r="I14" s="65" t="s">
        <v>107</v>
      </c>
      <c r="J14" s="65">
        <f>AVERAGE('Excluded or Combined (water)'!J18:J19)</f>
        <v>0.5</v>
      </c>
      <c r="K14" s="56" t="s">
        <v>144</v>
      </c>
      <c r="L14" s="26">
        <f>IF(E14&gt;400,((0.85)*EXP((1.72*LN(400)+(-6.52)))),((0.85)*EXP((1.72*LN(E14)+(-6.52)))))</f>
        <v>2.5404268339999705</v>
      </c>
      <c r="M14" s="73" t="str">
        <f t="shared" si="0"/>
        <v/>
      </c>
      <c r="N14" s="3"/>
    </row>
    <row r="15" spans="1:14" s="72" customFormat="1" hidden="1">
      <c r="A15" s="72" t="s">
        <v>5</v>
      </c>
      <c r="B15" s="53" t="s">
        <v>168</v>
      </c>
      <c r="C15" s="54">
        <v>39793</v>
      </c>
      <c r="D15" s="54"/>
      <c r="E15" s="55">
        <f>AVERAGE('Excluded or Combined (water)'!E46:E48)</f>
        <v>102.03333333333335</v>
      </c>
      <c r="F15" s="54"/>
      <c r="G15" s="53"/>
      <c r="H15" s="53" t="s">
        <v>132</v>
      </c>
      <c r="I15" s="65" t="s">
        <v>107</v>
      </c>
      <c r="J15" s="65">
        <f>AVERAGE('Excluded or Combined (water)'!J46:J48)</f>
        <v>0.5</v>
      </c>
      <c r="K15" s="58" t="s">
        <v>169</v>
      </c>
      <c r="L15" s="26">
        <f>IF(E15&gt;400,((0.85)*EXP((1.72*LN(400)+(-6.52)))),((0.85)*EXP((1.72*LN(E15)+(-6.52)))))</f>
        <v>3.5715379774490765</v>
      </c>
      <c r="M15" s="73" t="str">
        <f t="shared" si="0"/>
        <v/>
      </c>
      <c r="N15" s="3"/>
    </row>
    <row r="16" spans="1:14" s="72" customFormat="1" hidden="1">
      <c r="A16" s="72" t="s">
        <v>5</v>
      </c>
      <c r="B16" s="59" t="s">
        <v>108</v>
      </c>
      <c r="C16" s="60">
        <v>39793</v>
      </c>
      <c r="D16" s="60"/>
      <c r="E16" s="57">
        <f>AVERAGE('Excluded or Combined (water)'!E20:E21)</f>
        <v>83.7</v>
      </c>
      <c r="F16" s="60"/>
      <c r="G16" s="59"/>
      <c r="H16" s="53" t="s">
        <v>134</v>
      </c>
      <c r="I16" s="67" t="s">
        <v>107</v>
      </c>
      <c r="J16" s="67">
        <f>AVERAGE('Excluded or Combined (water)'!J20:J21)</f>
        <v>0.1</v>
      </c>
      <c r="K16" s="56" t="s">
        <v>144</v>
      </c>
      <c r="L16" s="77">
        <f>Standards!$L$18</f>
        <v>1.7</v>
      </c>
      <c r="M16" s="73" t="str">
        <f t="shared" si="0"/>
        <v/>
      </c>
      <c r="N16" s="3"/>
    </row>
    <row r="17" spans="1:14" s="72" customFormat="1" hidden="1">
      <c r="A17" s="72" t="s">
        <v>5</v>
      </c>
      <c r="B17" s="53" t="s">
        <v>168</v>
      </c>
      <c r="C17" s="60">
        <v>39793</v>
      </c>
      <c r="D17" s="60"/>
      <c r="E17" s="57">
        <f>AVERAGE('Excluded or Combined (water)'!E49:E51)</f>
        <v>102.03333333333335</v>
      </c>
      <c r="F17" s="60"/>
      <c r="G17" s="59"/>
      <c r="H17" s="53" t="s">
        <v>134</v>
      </c>
      <c r="I17" s="67" t="s">
        <v>107</v>
      </c>
      <c r="J17" s="67">
        <f>AVERAGE('Excluded or Combined (water)'!J49:J51)</f>
        <v>0.10000000000000002</v>
      </c>
      <c r="K17" s="58" t="s">
        <v>169</v>
      </c>
      <c r="L17" s="77">
        <f>Standards!$L$18</f>
        <v>1.7</v>
      </c>
      <c r="M17" s="73" t="str">
        <f t="shared" si="0"/>
        <v/>
      </c>
      <c r="N17" s="3"/>
    </row>
    <row r="18" spans="1:14" s="72" customFormat="1" hidden="1">
      <c r="A18" s="72" t="s">
        <v>5</v>
      </c>
      <c r="B18" s="59" t="s">
        <v>168</v>
      </c>
      <c r="C18" s="60">
        <v>39793</v>
      </c>
      <c r="D18" s="60"/>
      <c r="E18" s="134">
        <f>AVERAGE('Excluded or Combined (water)'!E28:E30)</f>
        <v>102.03333333333335</v>
      </c>
      <c r="F18" s="60"/>
      <c r="G18" s="59"/>
      <c r="H18" s="53" t="s">
        <v>113</v>
      </c>
      <c r="I18" s="67"/>
      <c r="J18" s="126">
        <f>AVERAGE('Excluded or Combined (water)'!J25:J27)</f>
        <v>1.1333333333333333</v>
      </c>
      <c r="K18" s="58" t="s">
        <v>169</v>
      </c>
      <c r="L18" s="26">
        <f>IF(E18&gt;400,((0.96)*EXP((0.8545*LN(400)+(-1.702)))),((0.96)*EXP((0.8545*LN(E18)+(-1.702)))))</f>
        <v>9.1111275771838649</v>
      </c>
      <c r="M18" s="73" t="str">
        <f t="shared" si="0"/>
        <v/>
      </c>
      <c r="N18" s="74"/>
    </row>
    <row r="19" spans="1:14" s="72" customFormat="1" hidden="1">
      <c r="A19" s="72" t="s">
        <v>5</v>
      </c>
      <c r="B19" s="53" t="s">
        <v>143</v>
      </c>
      <c r="C19" s="60">
        <v>39793</v>
      </c>
      <c r="D19" s="60"/>
      <c r="E19" s="134">
        <f>AVERAGE('Excluded or Combined (water)'!E4:E5)</f>
        <v>83.7</v>
      </c>
      <c r="F19" s="60"/>
      <c r="G19" s="59"/>
      <c r="H19" s="53" t="s">
        <v>113</v>
      </c>
      <c r="I19" s="67"/>
      <c r="J19" s="126">
        <f>AVERAGE('Excluded or Combined (water)'!J4:J5)</f>
        <v>1.65</v>
      </c>
      <c r="K19" s="56" t="s">
        <v>144</v>
      </c>
      <c r="L19" s="26">
        <f>IF(E19&gt;400,((0.96)*EXP((0.8545*LN(400)+(-1.702)))),((0.96)*EXP((0.8545*LN(E19)+(-1.702)))))</f>
        <v>7.6925606443361074</v>
      </c>
      <c r="M19" s="73" t="str">
        <f t="shared" si="0"/>
        <v/>
      </c>
      <c r="N19" s="74"/>
    </row>
    <row r="20" spans="1:14" s="72" customFormat="1">
      <c r="A20" s="72" t="s">
        <v>227</v>
      </c>
      <c r="B20" s="59" t="s">
        <v>168</v>
      </c>
      <c r="C20" s="60">
        <v>39793</v>
      </c>
      <c r="D20" s="60"/>
      <c r="E20" s="134">
        <f>AVERAGE('Excluded or Combined (water)'!E28:E30)</f>
        <v>102.03333333333335</v>
      </c>
      <c r="F20" s="60"/>
      <c r="G20" s="59"/>
      <c r="H20" s="53" t="s">
        <v>114</v>
      </c>
      <c r="I20" s="67" t="s">
        <v>107</v>
      </c>
      <c r="J20" s="126">
        <f>AVERAGE('Excluded or Combined (water)'!J28:J30)</f>
        <v>5.000000000000001E-2</v>
      </c>
      <c r="K20" s="58" t="s">
        <v>214</v>
      </c>
      <c r="L20" s="26">
        <f>IF(E20&gt;400,((1.46203-(LN(400)*(0.145712)))*EXP(1.273*LN(400)+(-4.705))),((1.46203-(LN(E20)*(0.145712)))*EXP(1.273*LN(E20)+(-4.705))))</f>
        <v>2.5723911715113323</v>
      </c>
      <c r="M20" s="73" t="str">
        <f t="shared" si="0"/>
        <v/>
      </c>
      <c r="N20" s="74"/>
    </row>
    <row r="21" spans="1:14" s="72" customFormat="1">
      <c r="A21" s="72" t="s">
        <v>227</v>
      </c>
      <c r="B21" s="53" t="s">
        <v>143</v>
      </c>
      <c r="C21" s="60">
        <v>39793</v>
      </c>
      <c r="D21" s="60"/>
      <c r="E21" s="134">
        <f>AVERAGE('Excluded or Combined (water)'!E6:E7)</f>
        <v>83.7</v>
      </c>
      <c r="F21" s="60"/>
      <c r="G21" s="59"/>
      <c r="H21" s="53" t="s">
        <v>114</v>
      </c>
      <c r="I21" s="67"/>
      <c r="J21" s="126">
        <f>AVERAGE('Excluded or Combined (water)'!J6:J7)</f>
        <v>0.11499999999999999</v>
      </c>
      <c r="K21" s="56" t="s">
        <v>215</v>
      </c>
      <c r="L21" s="26">
        <f>IF(E21&gt;400,((1.46203-(LN(400)*(0.145712)))*EXP(1.273*LN(400)+(-4.705))),((1.46203-(LN(E21)*(0.145712)))*EXP(1.273*LN(E21)+(-4.705))))</f>
        <v>2.0723248473098907</v>
      </c>
      <c r="M21" s="73" t="str">
        <f t="shared" si="0"/>
        <v/>
      </c>
      <c r="N21" s="74"/>
    </row>
    <row r="22" spans="1:14" s="72" customFormat="1" hidden="1">
      <c r="A22" s="72" t="s">
        <v>5</v>
      </c>
      <c r="B22" s="59" t="s">
        <v>168</v>
      </c>
      <c r="C22" s="60">
        <v>39793</v>
      </c>
      <c r="D22" s="60"/>
      <c r="E22" s="134">
        <f>AVERAGE('Excluded or Combined (water)'!E31:E33)</f>
        <v>102.03333333333335</v>
      </c>
      <c r="F22" s="60"/>
      <c r="G22" s="59"/>
      <c r="H22" s="53" t="s">
        <v>115</v>
      </c>
      <c r="I22" s="67"/>
      <c r="J22" s="126">
        <f>AVERAGE('Excluded or Combined (water)'!J31:J33)</f>
        <v>2.8333333333333335</v>
      </c>
      <c r="K22" s="58" t="s">
        <v>169</v>
      </c>
      <c r="L22" s="26">
        <f>IF(E22&gt;400,((0.986)*EXP((0.8473*LN(400)+(0.884)))),((0.986)*EXP((0.8473*LN(E22)+(0.884)))))</f>
        <v>120.17119973320528</v>
      </c>
      <c r="M22" s="73" t="str">
        <f t="shared" si="0"/>
        <v/>
      </c>
      <c r="N22" s="74"/>
    </row>
    <row r="23" spans="1:14" s="72" customFormat="1" hidden="1">
      <c r="A23" s="72" t="s">
        <v>5</v>
      </c>
      <c r="B23" s="53" t="s">
        <v>143</v>
      </c>
      <c r="C23" s="60">
        <v>39793</v>
      </c>
      <c r="D23" s="60"/>
      <c r="E23" s="134">
        <f>AVERAGE('Excluded or Combined (water)'!E8:E9)</f>
        <v>83.7</v>
      </c>
      <c r="F23" s="60"/>
      <c r="G23" s="59"/>
      <c r="H23" s="53" t="s">
        <v>115</v>
      </c>
      <c r="I23" s="67"/>
      <c r="J23" s="126">
        <f>AVERAGE('Excluded or Combined (water)'!J8:J9)</f>
        <v>4.1500000000000004</v>
      </c>
      <c r="K23" s="56" t="s">
        <v>144</v>
      </c>
      <c r="L23" s="26">
        <f>IF(E23&gt;400,((0.986)*EXP((0.8473*LN(400)+(0.884)))),((0.986)*EXP((0.8473*LN(E23)+(0.884)))))</f>
        <v>101.60580417835577</v>
      </c>
      <c r="M23" s="73" t="str">
        <f t="shared" si="0"/>
        <v/>
      </c>
      <c r="N23" s="74"/>
    </row>
    <row r="24" spans="1:14" s="72" customFormat="1" hidden="1">
      <c r="A24" s="72" t="s">
        <v>5</v>
      </c>
      <c r="B24" s="59" t="s">
        <v>171</v>
      </c>
      <c r="C24" s="60">
        <v>40030</v>
      </c>
      <c r="D24" s="60"/>
      <c r="E24" s="134">
        <v>120.8</v>
      </c>
      <c r="F24" s="60"/>
      <c r="G24" s="59"/>
      <c r="H24" s="53" t="s">
        <v>109</v>
      </c>
      <c r="I24" s="67" t="s">
        <v>107</v>
      </c>
      <c r="J24" s="126">
        <v>0.2</v>
      </c>
      <c r="K24" s="57" t="s">
        <v>119</v>
      </c>
      <c r="L24" s="77">
        <f>IF(E24&gt;400,((1.101672-(LN(400))*(0.041838))*EXP((0.7852*LN(400))+(-2.715))),((1.101672-(LN(E24))*(0.041838))*EXP((0.7852*LN(E24))+(-2.715))))</f>
        <v>2.5733566618658248</v>
      </c>
      <c r="M24" s="73" t="str">
        <f t="shared" si="0"/>
        <v/>
      </c>
      <c r="N24" s="3">
        <v>0.2</v>
      </c>
    </row>
    <row r="25" spans="1:14" hidden="1">
      <c r="A25" s="72" t="s">
        <v>5</v>
      </c>
      <c r="B25" s="59" t="s">
        <v>174</v>
      </c>
      <c r="C25" s="60">
        <v>40030</v>
      </c>
      <c r="D25" s="105"/>
      <c r="E25" s="130">
        <f>AVERAGE('Excluded or Combined (water)'!E54:E55)</f>
        <v>121.1</v>
      </c>
      <c r="F25" s="105"/>
      <c r="G25" s="105"/>
      <c r="H25" s="53" t="s">
        <v>109</v>
      </c>
      <c r="I25" s="67" t="s">
        <v>107</v>
      </c>
      <c r="J25" s="138">
        <f>AVERAGE('Excluded or Combined (water)'!J54:J55)</f>
        <v>0.2</v>
      </c>
      <c r="K25" s="57" t="s">
        <v>181</v>
      </c>
      <c r="L25" s="77">
        <f>IF(E25&gt;400,((1.101672-(LN(400))*(0.041838))*EXP((0.7852*LN(400))+(-2.715))),((1.101672-(LN(E25))*(0.041838))*EXP((0.7852*LN(E25))+(-2.715))))</f>
        <v>2.5780764350102974</v>
      </c>
      <c r="M25" s="73" t="str">
        <f t="shared" si="0"/>
        <v/>
      </c>
      <c r="N25" s="74">
        <v>0.2</v>
      </c>
    </row>
    <row r="26" spans="1:14" hidden="1">
      <c r="A26" s="72" t="s">
        <v>5</v>
      </c>
      <c r="B26" s="59" t="s">
        <v>175</v>
      </c>
      <c r="C26" s="60">
        <v>40030</v>
      </c>
      <c r="E26" s="130">
        <v>122</v>
      </c>
      <c r="H26" s="53" t="s">
        <v>109</v>
      </c>
      <c r="I26" s="67" t="s">
        <v>107</v>
      </c>
      <c r="J26" s="141">
        <v>0.2</v>
      </c>
      <c r="K26" s="57" t="s">
        <v>119</v>
      </c>
      <c r="L26" s="77">
        <f>IF(E26&gt;400,((1.101672-(LN(400))*(0.041838))*EXP((0.7852*LN(400))+(-2.715))),((1.101672-(LN(E26))*(0.041838))*EXP((0.7852*LN(E26))+(-2.715))))</f>
        <v>2.5922172673670758</v>
      </c>
      <c r="M26" s="73" t="str">
        <f t="shared" si="0"/>
        <v/>
      </c>
      <c r="N26" s="74">
        <v>0.2</v>
      </c>
    </row>
    <row r="27" spans="1:14" hidden="1">
      <c r="A27" s="72" t="s">
        <v>5</v>
      </c>
      <c r="B27" s="59" t="s">
        <v>176</v>
      </c>
      <c r="C27" s="60">
        <v>40030</v>
      </c>
      <c r="E27" s="130">
        <v>122.2</v>
      </c>
      <c r="H27" s="53" t="s">
        <v>109</v>
      </c>
      <c r="I27" s="67" t="s">
        <v>107</v>
      </c>
      <c r="J27" s="141">
        <v>0.2</v>
      </c>
      <c r="K27" s="57" t="s">
        <v>119</v>
      </c>
      <c r="L27" s="77">
        <f>IF(E27&gt;400,((1.101672-(LN(400))*(0.041838))*EXP((0.7852*LN(400))+(-2.715))),((1.101672-(LN(E27))*(0.041838))*EXP((0.7852*LN(E27))+(-2.715))))</f>
        <v>2.5953559267776156</v>
      </c>
      <c r="M27" s="73" t="str">
        <f t="shared" si="0"/>
        <v/>
      </c>
      <c r="N27" s="74">
        <v>0.2</v>
      </c>
    </row>
    <row r="28" spans="1:14" hidden="1">
      <c r="A28" s="72" t="s">
        <v>5</v>
      </c>
      <c r="B28" s="59" t="s">
        <v>171</v>
      </c>
      <c r="C28" s="60">
        <v>40030</v>
      </c>
      <c r="E28" s="134">
        <v>120.8</v>
      </c>
      <c r="H28" s="64" t="s">
        <v>113</v>
      </c>
      <c r="I28" s="109"/>
      <c r="J28" s="141">
        <v>4.7</v>
      </c>
      <c r="K28" s="57" t="s">
        <v>119</v>
      </c>
      <c r="L28" s="77">
        <f>IF(E28&gt;400,((0.96)*EXP((0.8545*LN(400)+(-1.702)))),((0.96)*EXP((0.8545*LN(E28)+(-1.702)))))</f>
        <v>10.525148212742781</v>
      </c>
      <c r="M28" s="73" t="str">
        <f t="shared" si="0"/>
        <v/>
      </c>
      <c r="N28" s="74">
        <v>0.4</v>
      </c>
    </row>
    <row r="29" spans="1:14" hidden="1">
      <c r="A29" s="72" t="s">
        <v>5</v>
      </c>
      <c r="B29" s="59" t="s">
        <v>174</v>
      </c>
      <c r="C29" s="60">
        <v>40030</v>
      </c>
      <c r="E29" s="135">
        <f>AVERAGE('Excluded or Combined (water)'!E56:E57)</f>
        <v>121.1</v>
      </c>
      <c r="H29" s="53" t="s">
        <v>113</v>
      </c>
      <c r="I29" s="109"/>
      <c r="J29" s="141">
        <f>AVERAGE('Excluded or Combined (water)'!J56:J57)</f>
        <v>10.199999999999999</v>
      </c>
      <c r="K29" s="57" t="s">
        <v>181</v>
      </c>
      <c r="L29" s="77">
        <f>IF(E29&gt;400,((0.96)*EXP((0.8545*LN(400)+(-1.702)))),((0.96)*EXP((0.8545*LN(E29)+(-1.702)))))</f>
        <v>10.547479626111057</v>
      </c>
      <c r="M29" s="73" t="str">
        <f t="shared" si="0"/>
        <v/>
      </c>
    </row>
    <row r="30" spans="1:14" hidden="1">
      <c r="A30" s="72" t="s">
        <v>5</v>
      </c>
      <c r="B30" s="59" t="s">
        <v>175</v>
      </c>
      <c r="C30" s="60">
        <v>40030</v>
      </c>
      <c r="E30" s="135">
        <v>122</v>
      </c>
      <c r="H30" s="53" t="s">
        <v>113</v>
      </c>
      <c r="I30" s="109"/>
      <c r="J30" s="141">
        <v>5.0999999999999996</v>
      </c>
      <c r="K30" s="57" t="s">
        <v>119</v>
      </c>
      <c r="L30" s="77">
        <f>IF(E30&gt;400,((0.96)*EXP((0.8545*LN(400)+(-1.702)))),((0.96)*EXP((0.8545*LN(E30)+(-1.702)))))</f>
        <v>10.614425670253887</v>
      </c>
      <c r="M30" s="73" t="str">
        <f t="shared" si="0"/>
        <v/>
      </c>
    </row>
    <row r="31" spans="1:14" hidden="1">
      <c r="A31" s="72" t="s">
        <v>5</v>
      </c>
      <c r="B31" s="59" t="s">
        <v>176</v>
      </c>
      <c r="C31" s="60">
        <v>40030</v>
      </c>
      <c r="E31" s="135">
        <v>122.2</v>
      </c>
      <c r="H31" s="53" t="s">
        <v>113</v>
      </c>
      <c r="I31" s="109"/>
      <c r="J31" s="141">
        <v>4.4000000000000004</v>
      </c>
      <c r="K31" s="57" t="s">
        <v>119</v>
      </c>
      <c r="L31" s="77">
        <f>IF(E31&gt;400,((0.96)*EXP((0.8545*LN(400)+(-1.702)))),((0.96)*EXP((0.8545*LN(E31)+(-1.702)))))</f>
        <v>10.629292794351489</v>
      </c>
      <c r="M31" s="73" t="str">
        <f t="shared" si="0"/>
        <v/>
      </c>
    </row>
    <row r="32" spans="1:14">
      <c r="A32" s="72" t="s">
        <v>227</v>
      </c>
      <c r="B32" s="59" t="s">
        <v>171</v>
      </c>
      <c r="C32" s="60">
        <v>40030</v>
      </c>
      <c r="E32" s="134">
        <v>120.8</v>
      </c>
      <c r="H32" s="53" t="s">
        <v>114</v>
      </c>
      <c r="I32" s="109"/>
      <c r="J32" s="141">
        <v>0.2</v>
      </c>
      <c r="K32" s="57" t="s">
        <v>216</v>
      </c>
      <c r="L32" s="77">
        <f>IF(E32&gt;400,((1.46203-(LN(400)*(0.145712)))*EXP(1.273*LN(400)+(-4.705))),((1.46203-(LN(E32)*(0.145712)))*EXP(1.273*LN(E32)+(-4.705))))</f>
        <v>3.0896254500555775</v>
      </c>
      <c r="M32" s="73" t="str">
        <f t="shared" si="0"/>
        <v/>
      </c>
      <c r="N32" s="74">
        <v>0.05</v>
      </c>
    </row>
    <row r="33" spans="1:14">
      <c r="A33" s="72" t="s">
        <v>227</v>
      </c>
      <c r="B33" s="59" t="s">
        <v>174</v>
      </c>
      <c r="C33" s="60">
        <v>40030</v>
      </c>
      <c r="E33" s="135">
        <f>AVERAGE('Excluded or Combined (water)'!E58:E59)</f>
        <v>121.1</v>
      </c>
      <c r="H33" s="53" t="s">
        <v>114</v>
      </c>
      <c r="I33" s="109"/>
      <c r="J33" s="141">
        <f>AVERAGE('Excluded or Combined (water)'!J58:J59)</f>
        <v>0.32500000000000001</v>
      </c>
      <c r="K33" s="57" t="s">
        <v>217</v>
      </c>
      <c r="L33" s="77">
        <f>IF(E33&gt;400,((1.46203-(LN(400)*(0.145712)))*EXP(1.273*LN(400)+(-4.705))),((1.46203-(LN(E33)*(0.145712)))*EXP(1.273*LN(E33)+(-4.705))))</f>
        <v>3.097929145820141</v>
      </c>
      <c r="M33" s="73" t="str">
        <f t="shared" si="0"/>
        <v/>
      </c>
    </row>
    <row r="34" spans="1:14">
      <c r="A34" s="72" t="s">
        <v>227</v>
      </c>
      <c r="B34" s="59" t="s">
        <v>175</v>
      </c>
      <c r="C34" s="60">
        <v>40030</v>
      </c>
      <c r="E34" s="135">
        <v>122</v>
      </c>
      <c r="H34" s="53" t="s">
        <v>114</v>
      </c>
      <c r="I34" s="109"/>
      <c r="J34" s="141">
        <v>0.15</v>
      </c>
      <c r="K34" s="57" t="s">
        <v>216</v>
      </c>
      <c r="L34" s="77">
        <f>IF(E34&gt;400,((1.46203-(LN(400)*(0.145712)))*EXP(1.273*LN(400)+(-4.705))),((1.46203-(LN(E34)*(0.145712)))*EXP(1.273*LN(E34)+(-4.705))))</f>
        <v>3.1228461824784297</v>
      </c>
      <c r="M34" s="73" t="str">
        <f t="shared" ref="M34:M65" si="1">IF(J34&gt;L34,1,"")</f>
        <v/>
      </c>
    </row>
    <row r="35" spans="1:14">
      <c r="A35" s="72" t="s">
        <v>227</v>
      </c>
      <c r="B35" s="59" t="s">
        <v>176</v>
      </c>
      <c r="C35" s="60">
        <v>40030</v>
      </c>
      <c r="E35" s="135">
        <v>122.2</v>
      </c>
      <c r="H35" s="53" t="s">
        <v>114</v>
      </c>
      <c r="I35" s="109"/>
      <c r="J35" s="141">
        <v>0.11</v>
      </c>
      <c r="K35" s="57" t="s">
        <v>216</v>
      </c>
      <c r="L35" s="77">
        <f>IF(E35&gt;400,((1.46203-(LN(400)*(0.145712)))*EXP(1.273*LN(400)+(-4.705))),((1.46203-(LN(E35)*(0.145712)))*EXP(1.273*LN(E35)+(-4.705))))</f>
        <v>3.1283845043662333</v>
      </c>
      <c r="M35" s="73" t="str">
        <f t="shared" si="1"/>
        <v/>
      </c>
    </row>
    <row r="36" spans="1:14" hidden="1">
      <c r="A36" s="72" t="s">
        <v>5</v>
      </c>
      <c r="B36" s="59" t="s">
        <v>171</v>
      </c>
      <c r="C36" s="60">
        <v>40030</v>
      </c>
      <c r="D36" s="105"/>
      <c r="E36" s="134">
        <v>120.8</v>
      </c>
      <c r="F36" s="105"/>
      <c r="G36" s="105"/>
      <c r="H36" s="53" t="s">
        <v>115</v>
      </c>
      <c r="I36" s="109"/>
      <c r="J36" s="138">
        <v>4.7</v>
      </c>
      <c r="K36" s="57" t="s">
        <v>119</v>
      </c>
      <c r="L36" s="77">
        <f>IF(E36&gt;400,((0.986)*EXP((0.8473*LN(400)+(0.884)))),((0.986)*EXP((0.8473*LN(E36)+(0.884)))))</f>
        <v>138.65277001389967</v>
      </c>
      <c r="M36" s="73" t="str">
        <f t="shared" si="1"/>
        <v/>
      </c>
      <c r="N36" s="74">
        <v>0.1</v>
      </c>
    </row>
    <row r="37" spans="1:14" hidden="1">
      <c r="A37" s="72" t="s">
        <v>5</v>
      </c>
      <c r="B37" s="59" t="s">
        <v>174</v>
      </c>
      <c r="C37" s="60">
        <v>40030</v>
      </c>
      <c r="D37" s="105"/>
      <c r="E37" s="130">
        <f>AVERAGE('Excluded or Combined (water)'!E52:E53)</f>
        <v>121.1</v>
      </c>
      <c r="F37" s="105"/>
      <c r="G37" s="105"/>
      <c r="H37" s="53" t="s">
        <v>115</v>
      </c>
      <c r="I37" s="109"/>
      <c r="J37" s="138">
        <f>AVERAGE('Excluded or Combined (water)'!J52:J53)</f>
        <v>11.15</v>
      </c>
      <c r="K37" s="57" t="s">
        <v>181</v>
      </c>
      <c r="L37" s="77">
        <f>IF(E37&gt;400,((0.986)*EXP((0.8473*LN(400)+(0.884)))),((0.986)*EXP((0.8473*LN(E37)+(0.884)))))</f>
        <v>138.94447093527859</v>
      </c>
      <c r="M37" s="73" t="str">
        <f t="shared" si="1"/>
        <v/>
      </c>
    </row>
    <row r="38" spans="1:14" hidden="1">
      <c r="A38" s="72" t="s">
        <v>5</v>
      </c>
      <c r="B38" s="59" t="s">
        <v>175</v>
      </c>
      <c r="C38" s="60">
        <v>40030</v>
      </c>
      <c r="E38" s="130">
        <v>122</v>
      </c>
      <c r="H38" s="53" t="s">
        <v>115</v>
      </c>
      <c r="J38" s="141">
        <v>7.1</v>
      </c>
      <c r="K38" s="57" t="s">
        <v>119</v>
      </c>
      <c r="L38" s="77">
        <f>IF(E38&gt;400,((0.986)*EXP((0.8473*LN(400)+(0.884)))),((0.986)*EXP((0.8473*LN(E38)+(0.884)))))</f>
        <v>139.81891300707295</v>
      </c>
      <c r="M38" s="73" t="str">
        <f t="shared" si="1"/>
        <v/>
      </c>
    </row>
    <row r="39" spans="1:14" hidden="1">
      <c r="A39" s="72" t="s">
        <v>5</v>
      </c>
      <c r="B39" s="59" t="s">
        <v>176</v>
      </c>
      <c r="C39" s="60">
        <v>40030</v>
      </c>
      <c r="E39" s="135">
        <v>122.2</v>
      </c>
      <c r="H39" s="53" t="s">
        <v>115</v>
      </c>
      <c r="J39" s="141">
        <v>3.7</v>
      </c>
      <c r="K39" s="57" t="s">
        <v>119</v>
      </c>
      <c r="L39" s="77">
        <f>IF(E39&gt;400,((0.986)*EXP((0.8473*LN(400)+(0.884)))),((0.986)*EXP((0.8473*LN(E39)+(0.884)))))</f>
        <v>140.01309947646806</v>
      </c>
      <c r="M39" s="73" t="str">
        <f t="shared" si="1"/>
        <v/>
      </c>
    </row>
    <row r="40" spans="1:14" s="72" customFormat="1" hidden="1">
      <c r="A40" s="78" t="s">
        <v>5</v>
      </c>
      <c r="B40" s="118" t="s">
        <v>184</v>
      </c>
      <c r="C40" s="124">
        <v>40133</v>
      </c>
      <c r="E40" s="131">
        <v>116</v>
      </c>
      <c r="H40" s="53" t="s">
        <v>109</v>
      </c>
      <c r="I40" s="59" t="s">
        <v>107</v>
      </c>
      <c r="J40" s="126">
        <f>AVERAGE('Excluded or Combined (water)'!J60:J61)</f>
        <v>0.2</v>
      </c>
      <c r="K40" s="78" t="s">
        <v>208</v>
      </c>
      <c r="L40" s="77">
        <f>IF(E40&gt;400,((1.101672-(LN(400))*(0.041838))*EXP((0.7852*LN(400))+(-2.715))),((1.101672-(LN(E40))*(0.041838))*EXP((0.7852*LN(E40))+(-2.715))))</f>
        <v>2.4974123608630698</v>
      </c>
      <c r="M40" s="73" t="str">
        <f t="shared" si="1"/>
        <v/>
      </c>
      <c r="N40" s="3"/>
    </row>
    <row r="41" spans="1:14" s="72" customFormat="1" hidden="1">
      <c r="A41" s="78" t="s">
        <v>5</v>
      </c>
      <c r="B41" s="118" t="s">
        <v>186</v>
      </c>
      <c r="C41" s="124">
        <v>40133</v>
      </c>
      <c r="E41" s="131">
        <v>116.6</v>
      </c>
      <c r="H41" s="53" t="s">
        <v>109</v>
      </c>
      <c r="I41" s="59" t="s">
        <v>107</v>
      </c>
      <c r="J41" s="126">
        <f>AVERAGE('Excluded or Combined (water)'!J62:J63)</f>
        <v>0.2</v>
      </c>
      <c r="K41" s="78" t="s">
        <v>208</v>
      </c>
      <c r="L41" s="77">
        <f>IF(E41&gt;400,((1.101672-(LN(400))*(0.041838))*EXP((0.7852*LN(400))+(-2.715))),((1.101672-(LN(E41))*(0.041838))*EXP((0.7852*LN(E41))+(-2.715))))</f>
        <v>2.5069501542918022</v>
      </c>
      <c r="M41" s="73" t="str">
        <f t="shared" si="1"/>
        <v/>
      </c>
      <c r="N41" s="3"/>
    </row>
    <row r="42" spans="1:14" s="72" customFormat="1" hidden="1">
      <c r="A42" s="78" t="s">
        <v>5</v>
      </c>
      <c r="B42" s="118" t="s">
        <v>192</v>
      </c>
      <c r="C42" s="124">
        <v>40133</v>
      </c>
      <c r="D42" s="78"/>
      <c r="E42" s="131">
        <f>AVERAGE('Excluded or Combined (water)'!E64:E66)</f>
        <v>108.83333333333333</v>
      </c>
      <c r="F42" s="78"/>
      <c r="G42" s="78"/>
      <c r="H42" s="53" t="s">
        <v>109</v>
      </c>
      <c r="I42" s="59" t="s">
        <v>107</v>
      </c>
      <c r="J42" s="126">
        <f>AVERAGE('Excluded or Combined (water)'!J64:J66)</f>
        <v>0.20000000000000004</v>
      </c>
      <c r="K42" s="78" t="s">
        <v>209</v>
      </c>
      <c r="L42" s="77">
        <f>IF(E42&gt;400,((1.101672-(LN(400))*(0.041838))*EXP((0.7852*LN(400))+(-2.715))),((1.101672-(LN(E42))*(0.041838))*EXP((0.7852*LN(E42))+(-2.715))))</f>
        <v>2.3824562577126369</v>
      </c>
      <c r="M42" s="73" t="str">
        <f t="shared" si="1"/>
        <v/>
      </c>
      <c r="N42" s="3"/>
    </row>
    <row r="43" spans="1:14" s="72" customFormat="1" hidden="1">
      <c r="A43" s="78" t="s">
        <v>5</v>
      </c>
      <c r="B43" s="118" t="s">
        <v>189</v>
      </c>
      <c r="C43" s="124">
        <v>40133</v>
      </c>
      <c r="D43" s="78"/>
      <c r="E43" s="131">
        <v>107.7</v>
      </c>
      <c r="F43" s="78"/>
      <c r="G43" s="78"/>
      <c r="H43" s="53" t="s">
        <v>109</v>
      </c>
      <c r="I43" s="59" t="s">
        <v>107</v>
      </c>
      <c r="J43" s="126">
        <f>AVERAGE('Excluded or Combined (water)'!J67:J69)</f>
        <v>0.20000000000000004</v>
      </c>
      <c r="K43" s="78" t="s">
        <v>210</v>
      </c>
      <c r="L43" s="77">
        <f>IF(E43&gt;400,((1.101672-(LN(400))*(0.041838))*EXP((0.7852*LN(400))+(-2.715))),((1.101672-(LN(E43))*(0.041838))*EXP((0.7852*LN(E43))+(-2.715))))</f>
        <v>2.3640967811974916</v>
      </c>
      <c r="M43" s="73" t="str">
        <f t="shared" si="1"/>
        <v/>
      </c>
      <c r="N43" s="3"/>
    </row>
    <row r="44" spans="1:14" s="72" customFormat="1" hidden="1">
      <c r="A44" s="78" t="s">
        <v>5</v>
      </c>
      <c r="B44" s="118" t="s">
        <v>184</v>
      </c>
      <c r="C44" s="84">
        <v>40133</v>
      </c>
      <c r="E44" s="131">
        <v>116</v>
      </c>
      <c r="H44" s="53" t="s">
        <v>113</v>
      </c>
      <c r="I44" s="59"/>
      <c r="J44" s="143">
        <f>AVERAGE('Excluded or Combined (water)'!J70:J71)</f>
        <v>0.4</v>
      </c>
      <c r="K44" s="72" t="s">
        <v>208</v>
      </c>
      <c r="L44" s="77">
        <f>IF(E44&gt;400,((0.96)*EXP((0.8545*LN(400)+(-1.702)))),((0.96)*EXP((0.8545*LN(E44)+(-1.702)))))</f>
        <v>10.166732026698011</v>
      </c>
      <c r="M44" s="73" t="str">
        <f t="shared" si="1"/>
        <v/>
      </c>
      <c r="N44" s="3"/>
    </row>
    <row r="45" spans="1:14" s="72" customFormat="1" hidden="1">
      <c r="A45" s="78" t="s">
        <v>5</v>
      </c>
      <c r="B45" s="118" t="s">
        <v>186</v>
      </c>
      <c r="C45" s="84">
        <v>40133</v>
      </c>
      <c r="E45" s="131">
        <v>116.6</v>
      </c>
      <c r="H45" s="53" t="s">
        <v>113</v>
      </c>
      <c r="I45" s="59"/>
      <c r="J45" s="143">
        <f>AVERAGE('Excluded or Combined (water)'!J72:J73)</f>
        <v>0.4</v>
      </c>
      <c r="K45" s="72" t="s">
        <v>208</v>
      </c>
      <c r="L45" s="77">
        <f>IF(E45&gt;400,((0.96)*EXP((0.8545*LN(400)+(-1.702)))),((0.96)*EXP((0.8545*LN(E45)+(-1.702)))))</f>
        <v>10.21165035386686</v>
      </c>
      <c r="M45" s="73" t="str">
        <f t="shared" si="1"/>
        <v/>
      </c>
      <c r="N45" s="3"/>
    </row>
    <row r="46" spans="1:14" s="72" customFormat="1" hidden="1">
      <c r="A46" s="78" t="s">
        <v>5</v>
      </c>
      <c r="B46" s="118" t="s">
        <v>198</v>
      </c>
      <c r="C46" s="124">
        <v>40133</v>
      </c>
      <c r="E46" s="131">
        <v>109.1</v>
      </c>
      <c r="H46" s="53" t="s">
        <v>113</v>
      </c>
      <c r="I46" s="59"/>
      <c r="J46" s="143">
        <f>AVERAGE('Excluded or Combined (water)'!J74:J75)</f>
        <v>1.05</v>
      </c>
      <c r="K46" s="78" t="s">
        <v>208</v>
      </c>
      <c r="L46" s="77">
        <f>IF(E46&gt;400,((0.96)*EXP((0.8545*LN(400)+(-1.702)))),((0.96)*EXP((0.8545*LN(E46)+(-1.702)))))</f>
        <v>9.6476885331043771</v>
      </c>
      <c r="M46" s="73" t="str">
        <f t="shared" si="1"/>
        <v/>
      </c>
      <c r="N46" s="3"/>
    </row>
    <row r="47" spans="1:14" s="72" customFormat="1" hidden="1">
      <c r="A47" s="78" t="s">
        <v>5</v>
      </c>
      <c r="B47" s="118" t="s">
        <v>189</v>
      </c>
      <c r="C47" s="124">
        <v>40133</v>
      </c>
      <c r="E47" s="131">
        <v>107.7</v>
      </c>
      <c r="H47" s="53" t="s">
        <v>113</v>
      </c>
      <c r="I47" s="59"/>
      <c r="J47" s="143">
        <f>AVERAGE('Excluded or Combined (water)'!J76:J78)</f>
        <v>0.8666666666666667</v>
      </c>
      <c r="K47" s="78" t="s">
        <v>210</v>
      </c>
      <c r="L47" s="77">
        <f>IF(E47&gt;400,((0.96)*EXP((0.8545*LN(400)+(-1.702)))),((0.96)*EXP((0.8545*LN(E47)+(-1.702)))))</f>
        <v>9.5418007465378576</v>
      </c>
      <c r="M47" s="73" t="str">
        <f t="shared" si="1"/>
        <v/>
      </c>
      <c r="N47" s="3"/>
    </row>
    <row r="48" spans="1:14" s="72" customFormat="1">
      <c r="A48" s="78" t="s">
        <v>228</v>
      </c>
      <c r="B48" s="118" t="s">
        <v>184</v>
      </c>
      <c r="C48" s="124">
        <v>40133</v>
      </c>
      <c r="E48" s="131">
        <v>116</v>
      </c>
      <c r="H48" s="53" t="s">
        <v>114</v>
      </c>
      <c r="I48" s="59" t="s">
        <v>107</v>
      </c>
      <c r="J48" s="143">
        <f>AVERAGE('Excluded or Combined (water)'!J79:J80)</f>
        <v>0.05</v>
      </c>
      <c r="K48" s="78" t="s">
        <v>218</v>
      </c>
      <c r="L48" s="77">
        <f>IF(E48&gt;400,((1.46203-(LN(400)*(0.145712)))*EXP(1.273*LN(400)+(-4.705))),((1.46203-(LN(E48)*(0.145712)))*EXP(1.273*LN(E48)+(-4.705))))</f>
        <v>2.9569057213808763</v>
      </c>
      <c r="M48" s="73" t="str">
        <f t="shared" si="1"/>
        <v/>
      </c>
      <c r="N48" s="3"/>
    </row>
    <row r="49" spans="1:14" s="72" customFormat="1">
      <c r="A49" s="78" t="s">
        <v>228</v>
      </c>
      <c r="B49" s="118" t="s">
        <v>186</v>
      </c>
      <c r="C49" s="124">
        <v>40133</v>
      </c>
      <c r="E49" s="131">
        <v>116.6</v>
      </c>
      <c r="H49" s="53" t="s">
        <v>114</v>
      </c>
      <c r="I49" s="59" t="s">
        <v>107</v>
      </c>
      <c r="J49" s="143">
        <f>AVERAGE('Excluded or Combined (water)'!J81:J82)</f>
        <v>0.05</v>
      </c>
      <c r="K49" s="78" t="s">
        <v>218</v>
      </c>
      <c r="L49" s="77">
        <f>IF(E49&gt;400,((1.46203-(LN(400)*(0.145712)))*EXP(1.273*LN(400)+(-4.705))),((1.46203-(LN(E49)*(0.145712)))*EXP(1.273*LN(E49)+(-4.705))))</f>
        <v>2.9734809769107677</v>
      </c>
      <c r="M49" s="73" t="str">
        <f t="shared" si="1"/>
        <v/>
      </c>
      <c r="N49" s="3"/>
    </row>
    <row r="50" spans="1:14" s="72" customFormat="1">
      <c r="A50" s="78" t="s">
        <v>228</v>
      </c>
      <c r="B50" s="118" t="s">
        <v>192</v>
      </c>
      <c r="C50" s="124">
        <v>40133</v>
      </c>
      <c r="E50" s="131">
        <f>AVERAGE('Excluded or Combined (water)'!E83:E85)</f>
        <v>108.83333333333333</v>
      </c>
      <c r="H50" s="53" t="s">
        <v>114</v>
      </c>
      <c r="I50" s="59"/>
      <c r="J50" s="140">
        <f>AVERAGE('Excluded or Combined (water)'!J83:J85)</f>
        <v>0.6133333333333334</v>
      </c>
      <c r="K50" s="78" t="s">
        <v>219</v>
      </c>
      <c r="L50" s="77">
        <f>IF(E50&gt;400,((1.46203-(LN(400)*(0.145712)))*EXP(1.273*LN(400)+(-4.705))),((1.46203-(LN(E50)*(0.145712)))*EXP(1.273*LN(E50)+(-4.705))))</f>
        <v>2.7592708413854119</v>
      </c>
      <c r="M50" s="73" t="str">
        <f t="shared" si="1"/>
        <v/>
      </c>
      <c r="N50" s="3"/>
    </row>
    <row r="51" spans="1:14" s="72" customFormat="1">
      <c r="A51" s="78" t="s">
        <v>228</v>
      </c>
      <c r="B51" s="118" t="s">
        <v>189</v>
      </c>
      <c r="C51" s="124">
        <v>40133</v>
      </c>
      <c r="E51" s="131">
        <v>107.7</v>
      </c>
      <c r="H51" s="53" t="s">
        <v>114</v>
      </c>
      <c r="I51" s="59"/>
      <c r="J51" s="143">
        <f>AVERAGE('Excluded or Combined (water)'!J86:J88)</f>
        <v>0.33333333333333331</v>
      </c>
      <c r="K51" s="78" t="s">
        <v>220</v>
      </c>
      <c r="L51" s="77">
        <f>IF(E51&gt;400,((1.46203-(LN(400)*(0.145712)))*EXP(1.273*LN(400)+(-4.705))),((1.46203-(LN(E51)*(0.145712)))*EXP(1.273*LN(E51)+(-4.705))))</f>
        <v>2.7280786524320755</v>
      </c>
      <c r="M51" s="73" t="str">
        <f t="shared" si="1"/>
        <v/>
      </c>
      <c r="N51" s="3"/>
    </row>
    <row r="52" spans="1:14" s="72" customFormat="1" hidden="1">
      <c r="A52" s="78" t="s">
        <v>5</v>
      </c>
      <c r="B52" s="118" t="s">
        <v>184</v>
      </c>
      <c r="C52" s="84">
        <v>40133</v>
      </c>
      <c r="E52" s="131">
        <v>116</v>
      </c>
      <c r="H52" s="53" t="s">
        <v>115</v>
      </c>
      <c r="I52" s="59"/>
      <c r="J52" s="143">
        <f>AVERAGE('Excluded or Combined (water)'!J89:J90)</f>
        <v>1.55</v>
      </c>
      <c r="K52" s="78" t="s">
        <v>208</v>
      </c>
      <c r="L52" s="77">
        <f>IF(E52&gt;400,((0.986)*EXP((0.8473*LN(400)+(0.884)))),((0.986)*EXP((0.8473*LN(E52)+(0.884)))))</f>
        <v>133.97028807010972</v>
      </c>
      <c r="M52" s="73" t="str">
        <f t="shared" si="1"/>
        <v/>
      </c>
      <c r="N52" s="3"/>
    </row>
    <row r="53" spans="1:14" s="72" customFormat="1" hidden="1">
      <c r="A53" s="78" t="s">
        <v>5</v>
      </c>
      <c r="B53" s="118" t="s">
        <v>186</v>
      </c>
      <c r="C53" s="84">
        <v>40133</v>
      </c>
      <c r="E53" s="131">
        <v>116.6</v>
      </c>
      <c r="H53" s="53" t="s">
        <v>115</v>
      </c>
      <c r="I53" s="59" t="s">
        <v>107</v>
      </c>
      <c r="J53" s="146">
        <f>AVERAGE('Excluded or Combined (water)'!J91:J92)</f>
        <v>0.1</v>
      </c>
      <c r="K53" s="72" t="s">
        <v>208</v>
      </c>
      <c r="L53" s="77">
        <f>IF(E53&gt;400,((0.986)*EXP((0.8473*LN(400)+(0.884)))),((0.986)*EXP((0.8473*LN(E53)+(0.884)))))</f>
        <v>134.55719299804142</v>
      </c>
      <c r="M53" s="73" t="str">
        <f t="shared" si="1"/>
        <v/>
      </c>
      <c r="N53" s="3"/>
    </row>
    <row r="54" spans="1:14" s="72" customFormat="1" hidden="1">
      <c r="A54" s="78" t="s">
        <v>5</v>
      </c>
      <c r="B54" s="118" t="s">
        <v>192</v>
      </c>
      <c r="C54" s="84">
        <v>40133</v>
      </c>
      <c r="E54" s="131">
        <f>AVERAGE('Excluded or Combined (water)'!E93:E95)</f>
        <v>108.83333333333333</v>
      </c>
      <c r="H54" s="53" t="s">
        <v>115</v>
      </c>
      <c r="I54" s="59"/>
      <c r="J54" s="143">
        <f>AVERAGE('Excluded or Combined (water)'!J93:J95)</f>
        <v>1.7333333333333332</v>
      </c>
      <c r="K54" s="78" t="s">
        <v>209</v>
      </c>
      <c r="L54" s="77">
        <f>IF(E54&gt;400,((0.986)*EXP((0.8473*LN(400)+(0.884)))),((0.986)*EXP((0.8473*LN(E54)+(0.884)))))</f>
        <v>126.92337767355293</v>
      </c>
      <c r="M54" s="73" t="str">
        <f t="shared" si="1"/>
        <v/>
      </c>
      <c r="N54" s="3"/>
    </row>
    <row r="55" spans="1:14" s="72" customFormat="1" hidden="1">
      <c r="A55" s="78" t="s">
        <v>5</v>
      </c>
      <c r="B55" s="118" t="s">
        <v>189</v>
      </c>
      <c r="C55" s="84">
        <v>40133</v>
      </c>
      <c r="E55" s="131">
        <v>107.7</v>
      </c>
      <c r="H55" s="53" t="s">
        <v>115</v>
      </c>
      <c r="I55" s="59"/>
      <c r="J55" s="143">
        <f>AVERAGE('Excluded or Combined (water)'!J96:J98)</f>
        <v>8.0333333333333332</v>
      </c>
      <c r="K55" s="72" t="s">
        <v>210</v>
      </c>
      <c r="L55" s="77">
        <f>IF(E55&gt;400,((0.986)*EXP((0.8473*LN(400)+(0.884)))),((0.986)*EXP((0.8473*LN(E55)+(0.884)))))</f>
        <v>125.80259578585647</v>
      </c>
      <c r="M55" s="73" t="str">
        <f t="shared" si="1"/>
        <v/>
      </c>
      <c r="N55" s="3"/>
    </row>
    <row r="56" spans="1:14" s="72" customFormat="1" hidden="1">
      <c r="A56" s="78" t="s">
        <v>5</v>
      </c>
      <c r="B56" s="118" t="s">
        <v>184</v>
      </c>
      <c r="C56" s="60">
        <v>40155</v>
      </c>
      <c r="E56" s="131">
        <v>113.7</v>
      </c>
      <c r="H56" s="53" t="s">
        <v>109</v>
      </c>
      <c r="I56" s="78" t="s">
        <v>107</v>
      </c>
      <c r="J56" s="139">
        <v>0.2</v>
      </c>
      <c r="K56" s="59" t="s">
        <v>119</v>
      </c>
      <c r="L56" s="77">
        <f>IF(E56&gt;400,((1.101672-(LN(400))*(0.041838))*EXP((0.7852*LN(400))+(-2.715))),((1.101672-(LN(E56))*(0.041838))*EXP((0.7852*LN(E56))+(-2.715))))</f>
        <v>2.4607293119052605</v>
      </c>
      <c r="M56" s="73" t="str">
        <f t="shared" si="1"/>
        <v/>
      </c>
      <c r="N56" s="3"/>
    </row>
    <row r="57" spans="1:14" s="72" customFormat="1" hidden="1">
      <c r="A57" s="78" t="s">
        <v>5</v>
      </c>
      <c r="B57" s="118" t="s">
        <v>186</v>
      </c>
      <c r="C57" s="60">
        <v>40155</v>
      </c>
      <c r="E57" s="131">
        <v>113.1</v>
      </c>
      <c r="H57" s="53" t="s">
        <v>109</v>
      </c>
      <c r="I57" s="78" t="s">
        <v>107</v>
      </c>
      <c r="J57" s="139">
        <v>0.2</v>
      </c>
      <c r="K57" s="59" t="s">
        <v>119</v>
      </c>
      <c r="L57" s="77">
        <f>IF(E57&gt;400,((1.101672-(LN(400))*(0.041838))*EXP((0.7852*LN(400))+(-2.715))),((1.101672-(LN(E57))*(0.041838))*EXP((0.7852*LN(E57))+(-2.715))))</f>
        <v>2.451127716611234</v>
      </c>
      <c r="M57" s="73" t="str">
        <f t="shared" si="1"/>
        <v/>
      </c>
      <c r="N57" s="3"/>
    </row>
    <row r="58" spans="1:14" s="72" customFormat="1" hidden="1">
      <c r="A58" s="78" t="s">
        <v>5</v>
      </c>
      <c r="B58" s="118" t="s">
        <v>192</v>
      </c>
      <c r="C58" s="60">
        <v>40155</v>
      </c>
      <c r="D58" s="78"/>
      <c r="E58" s="131">
        <f>AVERAGE('Excluded or Combined (water)'!E99:E100)</f>
        <v>87.550000000000011</v>
      </c>
      <c r="F58" s="78"/>
      <c r="G58" s="78"/>
      <c r="H58" s="53" t="s">
        <v>109</v>
      </c>
      <c r="I58" s="78" t="s">
        <v>107</v>
      </c>
      <c r="J58" s="139">
        <f>AVERAGE('Excluded or Combined (water)'!J99:J100)</f>
        <v>0.2</v>
      </c>
      <c r="K58" s="72" t="s">
        <v>211</v>
      </c>
      <c r="L58" s="77">
        <f>IF(E58&gt;400,((1.101672-(LN(400))*(0.041838))*EXP((0.7852*LN(400))+(-2.715))),((1.101672-(LN(E58))*(0.041838))*EXP((0.7852*LN(E58))+(-2.715))))</f>
        <v>2.0284483747319757</v>
      </c>
      <c r="M58" s="73" t="str">
        <f t="shared" si="1"/>
        <v/>
      </c>
      <c r="N58" s="3"/>
    </row>
    <row r="59" spans="1:14" s="72" customFormat="1" hidden="1">
      <c r="A59" s="78" t="s">
        <v>5</v>
      </c>
      <c r="B59" s="118" t="s">
        <v>189</v>
      </c>
      <c r="C59" s="60">
        <v>40155</v>
      </c>
      <c r="D59" s="78"/>
      <c r="E59" s="132">
        <v>87.2</v>
      </c>
      <c r="F59" s="78"/>
      <c r="G59" s="78"/>
      <c r="H59" s="53" t="s">
        <v>109</v>
      </c>
      <c r="I59" s="78" t="s">
        <v>107</v>
      </c>
      <c r="J59" s="139">
        <f>AVERAGE('Excluded or Combined (water)'!J101:J102)</f>
        <v>0.2</v>
      </c>
      <c r="K59" s="59" t="s">
        <v>212</v>
      </c>
      <c r="L59" s="77">
        <f>IF(E59&gt;400,((1.101672-(LN(400))*(0.041838))*EXP((0.7852*LN(400))+(-2.715))),((1.101672-(LN(E59))*(0.041838))*EXP((0.7852*LN(E59))+(-2.715))))</f>
        <v>2.0224488653626009</v>
      </c>
      <c r="M59" s="73" t="str">
        <f t="shared" si="1"/>
        <v/>
      </c>
      <c r="N59" s="3"/>
    </row>
    <row r="60" spans="1:14" s="72" customFormat="1" hidden="1">
      <c r="A60" s="78" t="s">
        <v>5</v>
      </c>
      <c r="B60" s="118" t="s">
        <v>184</v>
      </c>
      <c r="C60" s="60">
        <v>40155</v>
      </c>
      <c r="D60" s="78"/>
      <c r="E60" s="131">
        <v>113.7</v>
      </c>
      <c r="F60" s="78"/>
      <c r="G60" s="78"/>
      <c r="H60" s="53" t="s">
        <v>113</v>
      </c>
      <c r="I60" s="78" t="s">
        <v>107</v>
      </c>
      <c r="J60" s="143">
        <v>0.4</v>
      </c>
      <c r="K60" s="59" t="s">
        <v>119</v>
      </c>
      <c r="L60" s="77">
        <f>IF(E60&gt;400,((0.96)*EXP((0.8545*LN(400)+(-1.702)))),((0.96)*EXP((0.8545*LN(E60)+(-1.702)))))</f>
        <v>9.9942300495781886</v>
      </c>
      <c r="M60" s="73" t="str">
        <f t="shared" si="1"/>
        <v/>
      </c>
      <c r="N60" s="3"/>
    </row>
    <row r="61" spans="1:14" s="72" customFormat="1" hidden="1">
      <c r="A61" s="78" t="s">
        <v>5</v>
      </c>
      <c r="B61" s="118" t="s">
        <v>186</v>
      </c>
      <c r="C61" s="60">
        <v>40155</v>
      </c>
      <c r="D61" s="78"/>
      <c r="E61" s="131">
        <v>113.1</v>
      </c>
      <c r="F61" s="78"/>
      <c r="G61" s="78"/>
      <c r="H61" s="53" t="s">
        <v>113</v>
      </c>
      <c r="I61" s="78" t="s">
        <v>107</v>
      </c>
      <c r="J61" s="143">
        <v>0.4</v>
      </c>
      <c r="K61" s="59" t="s">
        <v>119</v>
      </c>
      <c r="L61" s="77">
        <f>IF(E61&gt;400,((0.96)*EXP((0.8545*LN(400)+(-1.702)))),((0.96)*EXP((0.8545*LN(E61)+(-1.702)))))</f>
        <v>9.949146383204468</v>
      </c>
      <c r="M61" s="73" t="str">
        <f t="shared" si="1"/>
        <v/>
      </c>
      <c r="N61" s="3"/>
    </row>
    <row r="62" spans="1:14" s="72" customFormat="1" hidden="1">
      <c r="A62" s="78" t="s">
        <v>5</v>
      </c>
      <c r="B62" s="118" t="s">
        <v>192</v>
      </c>
      <c r="C62" s="60">
        <v>40155</v>
      </c>
      <c r="D62" s="78"/>
      <c r="E62" s="131">
        <f>AVERAGE('Excluded or Combined (water)'!E103:E104)</f>
        <v>87.550000000000011</v>
      </c>
      <c r="F62" s="78"/>
      <c r="G62" s="78"/>
      <c r="H62" s="53" t="s">
        <v>113</v>
      </c>
      <c r="I62" s="78"/>
      <c r="J62" s="143">
        <f>AVERAGE('Excluded or Combined (water)'!J103:J104)</f>
        <v>2.95</v>
      </c>
      <c r="K62" s="78" t="s">
        <v>211</v>
      </c>
      <c r="L62" s="77">
        <f>IF(E62&gt;400,((0.96)*EXP((0.8545*LN(400)+(-1.702)))),((0.96)*EXP((0.8545*LN(E62)+(-1.702)))))</f>
        <v>7.9939219819543599</v>
      </c>
      <c r="M62" s="73" t="str">
        <f t="shared" si="1"/>
        <v/>
      </c>
      <c r="N62" s="3"/>
    </row>
    <row r="63" spans="1:14" s="72" customFormat="1" hidden="1">
      <c r="A63" s="78" t="s">
        <v>5</v>
      </c>
      <c r="B63" s="118" t="s">
        <v>189</v>
      </c>
      <c r="C63" s="60">
        <v>40155</v>
      </c>
      <c r="D63" s="78"/>
      <c r="E63" s="132">
        <v>87.2</v>
      </c>
      <c r="F63" s="78"/>
      <c r="G63" s="78"/>
      <c r="H63" s="53" t="s">
        <v>113</v>
      </c>
      <c r="I63" s="78"/>
      <c r="J63" s="143">
        <f>AVERAGE('Excluded or Combined (water)'!J105:J106)</f>
        <v>3.25</v>
      </c>
      <c r="K63" s="59" t="s">
        <v>212</v>
      </c>
      <c r="L63" s="77">
        <f>IF(E63&gt;400,((0.96)*EXP((0.8545*LN(400)+(-1.702)))),((0.96)*EXP((0.8545*LN(E63)+(-1.702)))))</f>
        <v>7.9666064068462692</v>
      </c>
      <c r="M63" s="73" t="str">
        <f t="shared" si="1"/>
        <v/>
      </c>
      <c r="N63" s="3"/>
    </row>
    <row r="64" spans="1:14" s="72" customFormat="1">
      <c r="A64" s="78" t="s">
        <v>229</v>
      </c>
      <c r="B64" s="118" t="s">
        <v>184</v>
      </c>
      <c r="C64" s="60">
        <v>40155</v>
      </c>
      <c r="D64" s="78"/>
      <c r="E64" s="131">
        <v>113.7</v>
      </c>
      <c r="F64" s="78"/>
      <c r="G64" s="78"/>
      <c r="H64" s="53" t="s">
        <v>114</v>
      </c>
      <c r="I64" s="78" t="s">
        <v>107</v>
      </c>
      <c r="J64" s="145">
        <v>0.05</v>
      </c>
      <c r="K64" s="59" t="s">
        <v>221</v>
      </c>
      <c r="L64" s="77">
        <f>IF(E64&gt;400,((1.46203-(LN(400)*(0.145712)))*EXP(1.273*LN(400)+(-4.705))),((1.46203-(LN(E64)*(0.145712)))*EXP(1.273*LN(E64)+(-4.705))))</f>
        <v>2.8934077349069729</v>
      </c>
      <c r="M64" s="73" t="str">
        <f t="shared" si="1"/>
        <v/>
      </c>
      <c r="N64" s="3"/>
    </row>
    <row r="65" spans="1:14" s="72" customFormat="1">
      <c r="A65" s="78" t="s">
        <v>229</v>
      </c>
      <c r="B65" s="118" t="s">
        <v>186</v>
      </c>
      <c r="C65" s="60">
        <v>40155</v>
      </c>
      <c r="D65" s="78"/>
      <c r="E65" s="131">
        <v>113.1</v>
      </c>
      <c r="F65" s="78"/>
      <c r="G65" s="78"/>
      <c r="H65" s="53" t="s">
        <v>114</v>
      </c>
      <c r="I65" s="78" t="s">
        <v>107</v>
      </c>
      <c r="J65" s="145">
        <v>0.05</v>
      </c>
      <c r="K65" s="59" t="s">
        <v>221</v>
      </c>
      <c r="L65" s="77">
        <f>IF(E65&gt;400,((1.46203-(LN(400)*(0.145712)))*EXP(1.273*LN(400)+(-4.705))),((1.46203-(LN(E65)*(0.145712)))*EXP(1.273*LN(E65)+(-4.705))))</f>
        <v>2.8768538137317465</v>
      </c>
      <c r="M65" s="73" t="str">
        <f t="shared" si="1"/>
        <v/>
      </c>
      <c r="N65" s="3"/>
    </row>
    <row r="66" spans="1:14" s="72" customFormat="1">
      <c r="A66" s="78" t="s">
        <v>229</v>
      </c>
      <c r="B66" s="118" t="s">
        <v>192</v>
      </c>
      <c r="C66" s="60">
        <v>40155</v>
      </c>
      <c r="E66" s="131">
        <f>AVERAGE('Excluded or Combined (water)'!E107:E108)</f>
        <v>87.550000000000011</v>
      </c>
      <c r="H66" s="53" t="s">
        <v>114</v>
      </c>
      <c r="I66" s="78"/>
      <c r="J66" s="143">
        <f>AVERAGE('Excluded or Combined (water)'!J107:J108)</f>
        <v>1.0049999999999999</v>
      </c>
      <c r="K66" s="78" t="s">
        <v>222</v>
      </c>
      <c r="L66" s="77">
        <f>IF(E66&gt;400,((1.46203-(LN(400)*(0.145712)))*EXP(1.273*LN(400)+(-4.705))),((1.46203-(LN(E66)*(0.145712)))*EXP(1.273*LN(E66)+(-4.705))))</f>
        <v>2.1768211704546965</v>
      </c>
      <c r="M66" s="73" t="str">
        <f t="shared" ref="M66:M97" si="2">IF(J66&gt;L66,1,"")</f>
        <v/>
      </c>
      <c r="N66" s="3"/>
    </row>
    <row r="67" spans="1:14" s="72" customFormat="1">
      <c r="A67" s="78" t="s">
        <v>229</v>
      </c>
      <c r="B67" s="118" t="s">
        <v>189</v>
      </c>
      <c r="C67" s="60">
        <v>40155</v>
      </c>
      <c r="E67" s="133">
        <v>87.2</v>
      </c>
      <c r="H67" s="53" t="s">
        <v>114</v>
      </c>
      <c r="I67" s="78"/>
      <c r="J67" s="143">
        <f>AVERAGE('Excluded or Combined (water)'!J109:J110)</f>
        <v>1.0449999999999999</v>
      </c>
      <c r="K67" s="59" t="s">
        <v>223</v>
      </c>
      <c r="L67" s="77">
        <f>IF(E67&gt;400,((1.46203-(LN(400)*(0.145712)))*EXP(1.273*LN(400)+(-4.705))),((1.46203-(LN(E67)*(0.145712)))*EXP(1.273*LN(E67)+(-4.705))))</f>
        <v>2.1673090853764325</v>
      </c>
      <c r="M67" s="73" t="str">
        <f t="shared" si="2"/>
        <v/>
      </c>
      <c r="N67" s="3"/>
    </row>
    <row r="68" spans="1:14" s="72" customFormat="1" hidden="1">
      <c r="A68" s="78" t="s">
        <v>5</v>
      </c>
      <c r="B68" s="118" t="s">
        <v>184</v>
      </c>
      <c r="C68" s="60">
        <v>40155</v>
      </c>
      <c r="D68" s="78"/>
      <c r="E68" s="131">
        <v>113.7</v>
      </c>
      <c r="F68" s="78"/>
      <c r="G68" s="78"/>
      <c r="H68" s="53" t="s">
        <v>115</v>
      </c>
      <c r="I68" s="78" t="s">
        <v>107</v>
      </c>
      <c r="J68" s="137">
        <v>0.1</v>
      </c>
      <c r="K68" s="59" t="s">
        <v>119</v>
      </c>
      <c r="L68" s="77">
        <f>IF(E68&gt;400,((0.986)*EXP((0.8473*LN(400)+(0.884)))),((0.986)*EXP((0.8473*LN(E68)+(0.884)))))</f>
        <v>131.71616536697442</v>
      </c>
      <c r="M68" s="73" t="str">
        <f t="shared" si="2"/>
        <v/>
      </c>
      <c r="N68" s="3"/>
    </row>
    <row r="69" spans="1:14" s="72" customFormat="1" hidden="1">
      <c r="A69" s="78" t="s">
        <v>5</v>
      </c>
      <c r="B69" s="118" t="s">
        <v>186</v>
      </c>
      <c r="C69" s="60">
        <v>40155</v>
      </c>
      <c r="D69" s="78"/>
      <c r="E69" s="131">
        <v>113.1</v>
      </c>
      <c r="F69" s="78"/>
      <c r="G69" s="78"/>
      <c r="H69" s="53" t="s">
        <v>115</v>
      </c>
      <c r="I69" s="78" t="s">
        <v>107</v>
      </c>
      <c r="J69" s="137">
        <v>0.1</v>
      </c>
      <c r="K69" s="59" t="s">
        <v>119</v>
      </c>
      <c r="L69" s="77">
        <f>IF(E69&gt;400,((0.986)*EXP((0.8473*LN(400)+(0.884)))),((0.986)*EXP((0.8473*LN(E69)+(0.884)))))</f>
        <v>131.12699300019804</v>
      </c>
      <c r="M69" s="73" t="str">
        <f t="shared" si="2"/>
        <v/>
      </c>
      <c r="N69" s="3"/>
    </row>
    <row r="70" spans="1:14" s="72" customFormat="1" hidden="1">
      <c r="A70" s="78" t="s">
        <v>5</v>
      </c>
      <c r="B70" s="118" t="s">
        <v>192</v>
      </c>
      <c r="C70" s="60">
        <v>40155</v>
      </c>
      <c r="D70" s="78"/>
      <c r="E70" s="131">
        <f>AVERAGE('Excluded or Combined (water)'!E111:E112)</f>
        <v>87.550000000000011</v>
      </c>
      <c r="F70" s="78"/>
      <c r="G70" s="78"/>
      <c r="H70" s="53" t="s">
        <v>115</v>
      </c>
      <c r="I70" s="78"/>
      <c r="J70" s="143">
        <f>AVERAGE('Excluded or Combined (water)'!J111:J112)</f>
        <v>5.85</v>
      </c>
      <c r="K70" s="78" t="s">
        <v>211</v>
      </c>
      <c r="L70" s="77">
        <f>IF(E70&gt;400,((0.986)*EXP((0.8473*LN(400)+(0.884)))),((0.986)*EXP((0.8473*LN(E70)+(0.884)))))</f>
        <v>105.55209878653129</v>
      </c>
      <c r="M70" s="73" t="str">
        <f t="shared" si="2"/>
        <v/>
      </c>
      <c r="N70" s="3"/>
    </row>
    <row r="71" spans="1:14" s="72" customFormat="1" hidden="1">
      <c r="A71" s="78" t="s">
        <v>5</v>
      </c>
      <c r="B71" s="118" t="s">
        <v>189</v>
      </c>
      <c r="C71" s="60">
        <v>40155</v>
      </c>
      <c r="D71" s="78"/>
      <c r="E71" s="132">
        <v>87.2</v>
      </c>
      <c r="F71" s="78"/>
      <c r="G71" s="78"/>
      <c r="H71" s="53" t="s">
        <v>115</v>
      </c>
      <c r="I71" s="78"/>
      <c r="J71" s="143">
        <f>AVERAGE('Excluded or Combined (water)'!J113:J114)</f>
        <v>9.3999999999999986</v>
      </c>
      <c r="K71" s="59" t="s">
        <v>212</v>
      </c>
      <c r="L71" s="77">
        <f>IF(E71&gt;400,((0.986)*EXP((0.8473*LN(400)+(0.884)))),((0.986)*EXP((0.8473*LN(E71)+(0.884)))))</f>
        <v>105.1944566216528</v>
      </c>
      <c r="M71" s="73" t="str">
        <f t="shared" si="2"/>
        <v/>
      </c>
      <c r="N71" s="3"/>
    </row>
    <row r="72" spans="1:14" s="72" customFormat="1" hidden="1">
      <c r="A72" s="78" t="s">
        <v>5</v>
      </c>
      <c r="B72" s="118" t="s">
        <v>186</v>
      </c>
      <c r="C72" s="124">
        <v>40161</v>
      </c>
      <c r="E72" s="131">
        <v>89</v>
      </c>
      <c r="H72" s="53" t="s">
        <v>109</v>
      </c>
      <c r="I72" s="59" t="s">
        <v>107</v>
      </c>
      <c r="J72" s="138">
        <v>0.2</v>
      </c>
      <c r="K72" s="78" t="s">
        <v>119</v>
      </c>
      <c r="L72" s="77">
        <f>IF(E72&gt;400,((1.101672-(LN(400))*(0.041838))*EXP((0.7852*LN(400))+(-2.715))),((1.101672-(LN(E72))*(0.041838))*EXP((0.7852*LN(E72))+(-2.715))))</f>
        <v>2.0532365758574183</v>
      </c>
      <c r="M72" s="73" t="str">
        <f t="shared" si="2"/>
        <v/>
      </c>
      <c r="N72" s="3"/>
    </row>
    <row r="73" spans="1:14" s="72" customFormat="1" hidden="1">
      <c r="A73" s="78" t="s">
        <v>5</v>
      </c>
      <c r="B73" s="118" t="s">
        <v>189</v>
      </c>
      <c r="C73" s="124">
        <v>40161</v>
      </c>
      <c r="E73" s="131">
        <v>39.700000000000003</v>
      </c>
      <c r="H73" s="53" t="s">
        <v>109</v>
      </c>
      <c r="I73" s="59" t="s">
        <v>107</v>
      </c>
      <c r="J73" s="138">
        <v>0.2</v>
      </c>
      <c r="K73" s="78" t="s">
        <v>119</v>
      </c>
      <c r="L73" s="77">
        <f>IF(E73&gt;400,((1.101672-(LN(400))*(0.041838))*EXP((0.7852*LN(400))+(-2.715))),((1.101672-(LN(E73))*(0.041838))*EXP((0.7852*LN(E73))+(-2.715))))</f>
        <v>1.1295605105603839</v>
      </c>
      <c r="M73" s="73" t="str">
        <f t="shared" si="2"/>
        <v/>
      </c>
      <c r="N73" s="3"/>
    </row>
    <row r="74" spans="1:14" s="72" customFormat="1" hidden="1">
      <c r="A74" s="78" t="s">
        <v>5</v>
      </c>
      <c r="B74" s="118" t="s">
        <v>184</v>
      </c>
      <c r="C74" s="124">
        <v>40161</v>
      </c>
      <c r="E74" s="131">
        <v>83.3</v>
      </c>
      <c r="H74" s="53" t="s">
        <v>109</v>
      </c>
      <c r="I74" s="59" t="s">
        <v>107</v>
      </c>
      <c r="J74" s="146">
        <f>AVERAGE('Excluded or Combined (water)'!J115:J116)</f>
        <v>0.2</v>
      </c>
      <c r="K74" s="59" t="s">
        <v>212</v>
      </c>
      <c r="L74" s="77">
        <f>IF(E74&gt;400,((1.101672-(LN(400))*(0.041838))*EXP((0.7852*LN(400))+(-2.715))),((1.101672-(LN(E74))*(0.041838))*EXP((0.7852*LN(E74))+(-2.715))))</f>
        <v>1.9551604058898822</v>
      </c>
      <c r="M74" s="73" t="str">
        <f t="shared" si="2"/>
        <v/>
      </c>
      <c r="N74" s="3"/>
    </row>
    <row r="75" spans="1:14" s="72" customFormat="1" hidden="1">
      <c r="A75" s="78" t="s">
        <v>5</v>
      </c>
      <c r="B75" s="118" t="s">
        <v>192</v>
      </c>
      <c r="C75" s="124">
        <v>40161</v>
      </c>
      <c r="E75" s="131">
        <f>AVERAGE('Excluded or Combined (water)'!E117:E118)</f>
        <v>39.75</v>
      </c>
      <c r="H75" s="53" t="s">
        <v>109</v>
      </c>
      <c r="I75" s="59" t="s">
        <v>107</v>
      </c>
      <c r="J75" s="142">
        <f>AVERAGE('Excluded or Combined (water)'!J117:J118)</f>
        <v>0.2</v>
      </c>
      <c r="K75" s="78" t="s">
        <v>211</v>
      </c>
      <c r="L75" s="77">
        <f>IF(E75&gt;400,((1.101672-(LN(400))*(0.041838))*EXP((0.7852*LN(400))+(-2.715))),((1.101672-(LN(E75))*(0.041838))*EXP((0.7852*LN(E75))+(-2.715))))</f>
        <v>1.1306145709918927</v>
      </c>
      <c r="M75" s="73" t="str">
        <f t="shared" si="2"/>
        <v/>
      </c>
      <c r="N75" s="3"/>
    </row>
    <row r="76" spans="1:14" s="72" customFormat="1" hidden="1">
      <c r="A76" s="78" t="s">
        <v>5</v>
      </c>
      <c r="B76" s="118" t="s">
        <v>186</v>
      </c>
      <c r="C76" s="124">
        <v>40161</v>
      </c>
      <c r="E76" s="131">
        <v>89</v>
      </c>
      <c r="H76" s="53" t="s">
        <v>113</v>
      </c>
      <c r="I76" s="59"/>
      <c r="J76" s="143">
        <v>1.1000000000000001</v>
      </c>
      <c r="K76" s="78" t="s">
        <v>119</v>
      </c>
      <c r="L76" s="77">
        <f>IF(E76&gt;400,((0.96)*EXP((0.8545*LN(400)+(-1.702)))),((0.96)*EXP((0.8545*LN(E76)+(-1.702)))))</f>
        <v>8.106918098718916</v>
      </c>
      <c r="M76" s="73" t="str">
        <f t="shared" si="2"/>
        <v/>
      </c>
      <c r="N76" s="3"/>
    </row>
    <row r="77" spans="1:14" s="72" customFormat="1" hidden="1">
      <c r="A77" s="78" t="s">
        <v>5</v>
      </c>
      <c r="B77" s="118" t="s">
        <v>189</v>
      </c>
      <c r="C77" s="124">
        <v>40161</v>
      </c>
      <c r="E77" s="131">
        <v>39.700000000000003</v>
      </c>
      <c r="H77" s="53" t="s">
        <v>113</v>
      </c>
      <c r="I77" s="59"/>
      <c r="J77" s="143">
        <v>2.8</v>
      </c>
      <c r="K77" s="78" t="s">
        <v>119</v>
      </c>
      <c r="L77" s="77">
        <f>IF(E77&gt;400,((0.96)*EXP((0.8545*LN(400)+(-1.702)))),((0.96)*EXP((0.8545*LN(E77)+(-1.702)))))</f>
        <v>4.0669470009845057</v>
      </c>
      <c r="M77" s="73" t="str">
        <f t="shared" si="2"/>
        <v/>
      </c>
      <c r="N77" s="3"/>
    </row>
    <row r="78" spans="1:14" s="72" customFormat="1" hidden="1">
      <c r="A78" s="78" t="s">
        <v>5</v>
      </c>
      <c r="B78" s="118" t="s">
        <v>184</v>
      </c>
      <c r="C78" s="84">
        <v>40161</v>
      </c>
      <c r="E78" s="131">
        <v>83.3</v>
      </c>
      <c r="H78" s="53" t="s">
        <v>113</v>
      </c>
      <c r="I78" s="59"/>
      <c r="J78" s="143">
        <f>AVERAGE('Excluded or Combined (water)'!J119:J120)</f>
        <v>1.1499999999999999</v>
      </c>
      <c r="K78" s="59" t="s">
        <v>212</v>
      </c>
      <c r="L78" s="77">
        <f>IF(E78&gt;400,((0.96)*EXP((0.8545*LN(400)+(-1.702)))),((0.96)*EXP((0.8545*LN(E78)+(-1.702)))))</f>
        <v>7.6611361158296463</v>
      </c>
      <c r="M78" s="73" t="str">
        <f t="shared" si="2"/>
        <v/>
      </c>
      <c r="N78" s="3"/>
    </row>
    <row r="79" spans="1:14" s="72" customFormat="1" hidden="1">
      <c r="A79" s="78" t="s">
        <v>5</v>
      </c>
      <c r="B79" s="118" t="s">
        <v>192</v>
      </c>
      <c r="C79" s="84">
        <v>40161</v>
      </c>
      <c r="E79" s="131">
        <f>AVERAGE('Excluded or Combined (water)'!E121:E122)</f>
        <v>39.75</v>
      </c>
      <c r="H79" s="53" t="s">
        <v>113</v>
      </c>
      <c r="I79" s="59"/>
      <c r="J79" s="140">
        <f>AVERAGE('Excluded or Combined (water)'!J121:J122)</f>
        <v>2.9</v>
      </c>
      <c r="K79" s="72" t="s">
        <v>211</v>
      </c>
      <c r="L79" s="77">
        <f>IF(E79&gt;400,((0.96)*EXP((0.8545*LN(400)+(-1.702)))),((0.96)*EXP((0.8545*LN(E79)+(-1.702)))))</f>
        <v>4.0713234341717701</v>
      </c>
      <c r="M79" s="73" t="str">
        <f t="shared" si="2"/>
        <v/>
      </c>
      <c r="N79" s="3"/>
    </row>
    <row r="80" spans="1:14" s="72" customFormat="1">
      <c r="A80" s="78" t="s">
        <v>230</v>
      </c>
      <c r="B80" s="118" t="s">
        <v>186</v>
      </c>
      <c r="C80" s="124">
        <v>40161</v>
      </c>
      <c r="E80" s="131">
        <v>89</v>
      </c>
      <c r="H80" s="53" t="s">
        <v>114</v>
      </c>
      <c r="I80" s="59" t="s">
        <v>107</v>
      </c>
      <c r="J80" s="137">
        <v>0.05</v>
      </c>
      <c r="K80" s="78" t="s">
        <v>221</v>
      </c>
      <c r="L80" s="77">
        <f>IF(E80&gt;400,((1.46203-(LN(400)*(0.145712)))*EXP(1.273*LN(400)+(-4.705))),((1.46203-(LN(E80)*(0.145712)))*EXP(1.273*LN(E80)+(-4.705))))</f>
        <v>2.2162539808295421</v>
      </c>
      <c r="M80" s="73" t="str">
        <f t="shared" si="2"/>
        <v/>
      </c>
      <c r="N80" s="3"/>
    </row>
    <row r="81" spans="1:14" s="72" customFormat="1">
      <c r="A81" s="78" t="s">
        <v>230</v>
      </c>
      <c r="B81" s="118" t="s">
        <v>189</v>
      </c>
      <c r="C81" s="124">
        <v>40161</v>
      </c>
      <c r="E81" s="131">
        <v>39.700000000000003</v>
      </c>
      <c r="H81" s="53" t="s">
        <v>114</v>
      </c>
      <c r="I81" s="59"/>
      <c r="J81" s="143">
        <v>0.32</v>
      </c>
      <c r="K81" s="78" t="s">
        <v>221</v>
      </c>
      <c r="L81" s="77">
        <f>IF(E81&gt;400,((1.46203-(LN(400)*(0.145712)))*EXP(1.273*LN(400)+(-4.705))),((1.46203-(LN(E81)*(0.145712)))*EXP(1.273*LN(E81)+(-4.705))))</f>
        <v>0.90851939395977821</v>
      </c>
      <c r="M81" s="73" t="str">
        <f t="shared" si="2"/>
        <v/>
      </c>
      <c r="N81" s="3"/>
    </row>
    <row r="82" spans="1:14" s="72" customFormat="1">
      <c r="A82" s="78" t="s">
        <v>230</v>
      </c>
      <c r="B82" s="118" t="s">
        <v>184</v>
      </c>
      <c r="C82" s="124">
        <v>40161</v>
      </c>
      <c r="D82" s="78"/>
      <c r="E82" s="131">
        <v>83.3</v>
      </c>
      <c r="F82" s="78"/>
      <c r="G82" s="78"/>
      <c r="H82" s="53" t="s">
        <v>114</v>
      </c>
      <c r="I82" s="59" t="s">
        <v>107</v>
      </c>
      <c r="J82" s="144">
        <f>AVERAGE('Excluded or Combined (water)'!J123:J124)</f>
        <v>0.05</v>
      </c>
      <c r="K82" s="59" t="s">
        <v>223</v>
      </c>
      <c r="L82" s="77">
        <f>IF(E82&gt;400,((1.46203-(LN(400)*(0.145712)))*EXP(1.273*LN(400)+(-4.705))),((1.46203-(LN(E82)*(0.145712)))*EXP(1.273*LN(E82)+(-4.705))))</f>
        <v>2.0614857484239333</v>
      </c>
      <c r="M82" s="73" t="str">
        <f t="shared" si="2"/>
        <v/>
      </c>
      <c r="N82" s="3"/>
    </row>
    <row r="83" spans="1:14" s="72" customFormat="1">
      <c r="A83" s="78" t="s">
        <v>230</v>
      </c>
      <c r="B83" s="118" t="s">
        <v>192</v>
      </c>
      <c r="C83" s="124">
        <v>40161</v>
      </c>
      <c r="D83" s="78"/>
      <c r="E83" s="131">
        <f>AVERAGE('Excluded or Combined (water)'!E125:E126)</f>
        <v>39.75</v>
      </c>
      <c r="F83" s="78"/>
      <c r="G83" s="78"/>
      <c r="H83" s="53" t="s">
        <v>114</v>
      </c>
      <c r="I83" s="59"/>
      <c r="J83" s="139">
        <f>AVERAGE('Excluded or Combined (water)'!J125:J126)</f>
        <v>0.45499999999999996</v>
      </c>
      <c r="K83" s="78" t="s">
        <v>222</v>
      </c>
      <c r="L83" s="77">
        <f>IF(E83&gt;400,((1.46203-(LN(400)*(0.145712)))*EXP(1.273*LN(400)+(-4.705))),((1.46203-(LN(E83)*(0.145712)))*EXP(1.273*LN(E83)+(-4.705))))</f>
        <v>0.90979594767652117</v>
      </c>
      <c r="M83" s="73" t="str">
        <f t="shared" si="2"/>
        <v/>
      </c>
      <c r="N83" s="3"/>
    </row>
    <row r="84" spans="1:14" s="72" customFormat="1" hidden="1">
      <c r="A84" s="78" t="s">
        <v>5</v>
      </c>
      <c r="B84" s="118" t="s">
        <v>186</v>
      </c>
      <c r="C84" s="124">
        <v>40161</v>
      </c>
      <c r="E84" s="131">
        <v>89</v>
      </c>
      <c r="H84" s="53" t="s">
        <v>115</v>
      </c>
      <c r="I84" s="59"/>
      <c r="J84" s="143">
        <v>4.0999999999999996</v>
      </c>
      <c r="K84" s="78" t="s">
        <v>119</v>
      </c>
      <c r="L84" s="77">
        <f>IF(E84&gt;400,((0.986)*EXP((0.8473*LN(400)+(0.884)))),((0.986)*EXP((0.8473*LN(E84)+(0.884)))))</f>
        <v>107.03144520355147</v>
      </c>
      <c r="M84" s="73" t="str">
        <f t="shared" si="2"/>
        <v/>
      </c>
      <c r="N84" s="3"/>
    </row>
    <row r="85" spans="1:14" s="72" customFormat="1" hidden="1">
      <c r="A85" s="78" t="s">
        <v>5</v>
      </c>
      <c r="B85" s="118" t="s">
        <v>189</v>
      </c>
      <c r="C85" s="124">
        <v>40161</v>
      </c>
      <c r="E85" s="131">
        <v>39.700000000000003</v>
      </c>
      <c r="H85" s="53" t="s">
        <v>115</v>
      </c>
      <c r="I85" s="59"/>
      <c r="J85" s="143">
        <v>14.6</v>
      </c>
      <c r="K85" s="78" t="s">
        <v>119</v>
      </c>
      <c r="L85" s="77">
        <f>IF(E85&gt;400,((0.986)*EXP((0.8473*LN(400)+(0.884)))),((0.986)*EXP((0.8473*LN(E85)+(0.884)))))</f>
        <v>54.006798508910279</v>
      </c>
      <c r="M85" s="73" t="str">
        <f t="shared" si="2"/>
        <v/>
      </c>
      <c r="N85" s="3"/>
    </row>
    <row r="86" spans="1:14" s="72" customFormat="1" hidden="1">
      <c r="A86" s="78" t="s">
        <v>5</v>
      </c>
      <c r="B86" s="118" t="s">
        <v>184</v>
      </c>
      <c r="C86" s="124">
        <v>40161</v>
      </c>
      <c r="E86" s="131">
        <v>83.3</v>
      </c>
      <c r="H86" s="53" t="s">
        <v>115</v>
      </c>
      <c r="I86" s="59"/>
      <c r="J86" s="140">
        <f>AVERAGE('Excluded or Combined (water)'!J127:J128)</f>
        <v>3.65</v>
      </c>
      <c r="K86" s="59" t="s">
        <v>212</v>
      </c>
      <c r="L86" s="77">
        <f>IF(E86&gt;400,((0.986)*EXP((0.8473*LN(400)+(0.884)))),((0.986)*EXP((0.8473*LN(E86)+(0.884)))))</f>
        <v>101.19422918204549</v>
      </c>
      <c r="M86" s="73" t="str">
        <f t="shared" si="2"/>
        <v/>
      </c>
      <c r="N86" s="3"/>
    </row>
    <row r="87" spans="1:14" s="72" customFormat="1" hidden="1">
      <c r="A87" s="78" t="s">
        <v>5</v>
      </c>
      <c r="B87" s="118" t="s">
        <v>192</v>
      </c>
      <c r="C87" s="124">
        <v>40161</v>
      </c>
      <c r="E87" s="131">
        <f>AVERAGE('Excluded or Combined (water)'!E129:E130)</f>
        <v>39.75</v>
      </c>
      <c r="H87" s="53" t="s">
        <v>115</v>
      </c>
      <c r="I87" s="59"/>
      <c r="J87" s="143">
        <f>AVERAGE('Excluded or Combined (water)'!J129:J130)</f>
        <v>14.8</v>
      </c>
      <c r="K87" s="78" t="s">
        <v>211</v>
      </c>
      <c r="L87" s="77">
        <f>IF(E87&gt;400,((0.986)*EXP((0.8473*LN(400)+(0.884)))),((0.986)*EXP((0.8473*LN(E87)+(0.884)))))</f>
        <v>54.064425161664239</v>
      </c>
      <c r="M87" s="73" t="str">
        <f t="shared" si="2"/>
        <v/>
      </c>
      <c r="N87" s="3"/>
    </row>
    <row r="88" spans="1:14" s="72" customFormat="1" hidden="1">
      <c r="A88" s="78" t="s">
        <v>5</v>
      </c>
      <c r="B88" s="118" t="s">
        <v>186</v>
      </c>
      <c r="C88" s="84">
        <v>40206</v>
      </c>
      <c r="E88" s="131">
        <v>62.5</v>
      </c>
      <c r="H88" s="53" t="s">
        <v>109</v>
      </c>
      <c r="I88" s="59" t="s">
        <v>107</v>
      </c>
      <c r="J88" s="138">
        <v>0.2</v>
      </c>
      <c r="K88" s="78" t="s">
        <v>119</v>
      </c>
      <c r="L88" s="77">
        <f>IF(E88&gt;400,((1.101672-(LN(400))*(0.041838))*EXP((0.7852*LN(400))+(-2.715))),((1.101672-(LN(E88))*(0.041838))*EXP((0.7852*LN(E88))+(-2.715))))</f>
        <v>1.5807911766047549</v>
      </c>
      <c r="M88" s="73" t="str">
        <f t="shared" si="2"/>
        <v/>
      </c>
      <c r="N88" s="3"/>
    </row>
    <row r="89" spans="1:14" s="72" customFormat="1" hidden="1">
      <c r="A89" s="78" t="s">
        <v>5</v>
      </c>
      <c r="B89" s="118" t="s">
        <v>189</v>
      </c>
      <c r="C89" s="84">
        <v>40206</v>
      </c>
      <c r="E89" s="131">
        <v>58.6</v>
      </c>
      <c r="H89" s="53" t="s">
        <v>109</v>
      </c>
      <c r="I89" s="59" t="s">
        <v>107</v>
      </c>
      <c r="J89" s="138">
        <v>0.2</v>
      </c>
      <c r="K89" s="78" t="s">
        <v>119</v>
      </c>
      <c r="L89" s="77">
        <f>IF(E89&gt;400,((1.101672-(LN(400))*(0.041838))*EXP((0.7852*LN(400))+(-2.715))),((1.101672-(LN(E89))*(0.041838))*EXP((0.7852*LN(E89))+(-2.715))))</f>
        <v>1.5071676099744502</v>
      </c>
      <c r="M89" s="73" t="str">
        <f t="shared" si="2"/>
        <v/>
      </c>
      <c r="N89" s="3"/>
    </row>
    <row r="90" spans="1:14" s="72" customFormat="1" hidden="1">
      <c r="A90" s="78" t="s">
        <v>5</v>
      </c>
      <c r="B90" s="118" t="s">
        <v>184</v>
      </c>
      <c r="C90" s="84">
        <v>40206</v>
      </c>
      <c r="E90" s="131">
        <f>AVERAGE('Excluded or Combined (water)'!E131:E132)</f>
        <v>62.9</v>
      </c>
      <c r="H90" s="53" t="s">
        <v>109</v>
      </c>
      <c r="I90" s="59" t="s">
        <v>107</v>
      </c>
      <c r="J90" s="146">
        <f>AVERAGE('Excluded or Combined (water)'!J131:J132)</f>
        <v>0.2</v>
      </c>
      <c r="K90" s="59" t="s">
        <v>212</v>
      </c>
      <c r="L90" s="77">
        <f>IF(E90&gt;400,((1.101672-(LN(400))*(0.041838))*EXP((0.7852*LN(400))+(-2.715))),((1.101672-(LN(E90))*(0.041838))*EXP((0.7852*LN(E90))+(-2.715))))</f>
        <v>1.5882730277350696</v>
      </c>
      <c r="M90" s="73" t="str">
        <f t="shared" si="2"/>
        <v/>
      </c>
      <c r="N90" s="3"/>
    </row>
    <row r="91" spans="1:14" s="72" customFormat="1" hidden="1">
      <c r="A91" s="78" t="s">
        <v>5</v>
      </c>
      <c r="B91" s="118" t="s">
        <v>192</v>
      </c>
      <c r="C91" s="84">
        <v>40206</v>
      </c>
      <c r="E91" s="131">
        <f>AVERAGE('Excluded or Combined (water)'!E133:E134)</f>
        <v>59.400000000000006</v>
      </c>
      <c r="H91" s="53" t="s">
        <v>109</v>
      </c>
      <c r="I91" s="59" t="s">
        <v>107</v>
      </c>
      <c r="J91" s="142">
        <f>AVERAGE('Excluded or Combined (water)'!J133:J134)</f>
        <v>0.2</v>
      </c>
      <c r="K91" s="78" t="s">
        <v>211</v>
      </c>
      <c r="L91" s="77">
        <f>IF(E91&gt;400,((1.101672-(LN(400))*(0.041838))*EXP((0.7852*LN(400))+(-2.715))),((1.101672-(LN(E91))*(0.041838))*EXP((0.7852*LN(E91))+(-2.715))))</f>
        <v>1.5223722040856742</v>
      </c>
      <c r="M91" s="73" t="str">
        <f t="shared" si="2"/>
        <v/>
      </c>
      <c r="N91" s="3"/>
    </row>
    <row r="92" spans="1:14" s="72" customFormat="1" hidden="1">
      <c r="A92" s="78" t="s">
        <v>5</v>
      </c>
      <c r="B92" s="118" t="s">
        <v>186</v>
      </c>
      <c r="C92" s="124">
        <v>40206</v>
      </c>
      <c r="E92" s="131">
        <v>62.5</v>
      </c>
      <c r="H92" s="53" t="s">
        <v>113</v>
      </c>
      <c r="I92" s="59"/>
      <c r="J92" s="143">
        <v>1.8</v>
      </c>
      <c r="K92" s="78" t="s">
        <v>119</v>
      </c>
      <c r="L92" s="77">
        <f>IF(E92&gt;400,((0.96)*EXP((0.8545*LN(400)+(-1.702)))),((0.96)*EXP((0.8545*LN(E92)+(-1.702)))))</f>
        <v>5.9935136625049159</v>
      </c>
      <c r="M92" s="73" t="str">
        <f t="shared" si="2"/>
        <v/>
      </c>
      <c r="N92" s="3"/>
    </row>
    <row r="93" spans="1:14" s="72" customFormat="1" hidden="1">
      <c r="A93" s="78" t="s">
        <v>5</v>
      </c>
      <c r="B93" s="118" t="s">
        <v>189</v>
      </c>
      <c r="C93" s="124">
        <v>40206</v>
      </c>
      <c r="E93" s="131">
        <v>58.6</v>
      </c>
      <c r="H93" s="53" t="s">
        <v>113</v>
      </c>
      <c r="I93" s="59"/>
      <c r="J93" s="143">
        <v>2.2999999999999998</v>
      </c>
      <c r="K93" s="78" t="s">
        <v>119</v>
      </c>
      <c r="L93" s="77">
        <f>IF(E93&gt;400,((0.96)*EXP((0.8545*LN(400)+(-1.702)))),((0.96)*EXP((0.8545*LN(E93)+(-1.702)))))</f>
        <v>5.6724481878373565</v>
      </c>
      <c r="M93" s="73" t="str">
        <f t="shared" si="2"/>
        <v/>
      </c>
      <c r="N93" s="3"/>
    </row>
    <row r="94" spans="1:14" s="72" customFormat="1" hidden="1">
      <c r="A94" s="78" t="s">
        <v>5</v>
      </c>
      <c r="B94" s="118" t="s">
        <v>184</v>
      </c>
      <c r="C94" s="124">
        <v>40206</v>
      </c>
      <c r="E94" s="131">
        <f>AVERAGE('Excluded or Combined (water)'!E135:E136)</f>
        <v>62.9</v>
      </c>
      <c r="H94" s="53" t="s">
        <v>113</v>
      </c>
      <c r="I94" s="59"/>
      <c r="J94" s="143">
        <f>AVERAGE('Excluded or Combined (water)'!J135:J136)</f>
        <v>1.8</v>
      </c>
      <c r="K94" s="59" t="s">
        <v>212</v>
      </c>
      <c r="L94" s="77">
        <f>IF(E94&gt;400,((0.96)*EXP((0.8545*LN(400)+(-1.702)))),((0.96)*EXP((0.8545*LN(E94)+(-1.702)))))</f>
        <v>6.0262757660653357</v>
      </c>
      <c r="M94" s="73" t="str">
        <f t="shared" si="2"/>
        <v/>
      </c>
      <c r="N94" s="3"/>
    </row>
    <row r="95" spans="1:14" s="72" customFormat="1" hidden="1">
      <c r="A95" s="78" t="s">
        <v>5</v>
      </c>
      <c r="B95" s="118" t="s">
        <v>192</v>
      </c>
      <c r="C95" s="124">
        <v>40206</v>
      </c>
      <c r="E95" s="131">
        <f>AVERAGE('Excluded or Combined (water)'!E137:E138)</f>
        <v>59.400000000000006</v>
      </c>
      <c r="H95" s="53" t="s">
        <v>113</v>
      </c>
      <c r="I95" s="59"/>
      <c r="J95" s="140">
        <f>AVERAGE('Excluded or Combined (water)'!J137:J138)</f>
        <v>2.2999999999999998</v>
      </c>
      <c r="K95" s="78" t="s">
        <v>211</v>
      </c>
      <c r="L95" s="77">
        <f>IF(E95&gt;400,((0.96)*EXP((0.8545*LN(400)+(-1.702)))),((0.96)*EXP((0.8545*LN(E95)+(-1.702)))))</f>
        <v>5.7385549164058585</v>
      </c>
      <c r="M95" s="73" t="str">
        <f t="shared" si="2"/>
        <v/>
      </c>
      <c r="N95" s="3"/>
    </row>
    <row r="96" spans="1:14" s="72" customFormat="1">
      <c r="A96" s="78" t="s">
        <v>229</v>
      </c>
      <c r="B96" s="118" t="s">
        <v>186</v>
      </c>
      <c r="C96" s="84">
        <v>40206</v>
      </c>
      <c r="E96" s="131">
        <v>62.5</v>
      </c>
      <c r="H96" s="53" t="s">
        <v>114</v>
      </c>
      <c r="I96" s="59"/>
      <c r="J96" s="137">
        <v>0.17</v>
      </c>
      <c r="K96" s="78" t="s">
        <v>221</v>
      </c>
      <c r="L96" s="77">
        <f>IF(E96&gt;400,((1.46203-(LN(400)*(0.145712)))*EXP(1.273*LN(400)+(-4.705))),((1.46203-(LN(E96)*(0.145712)))*EXP(1.273*LN(E96)+(-4.705))))</f>
        <v>1.5032764025418439</v>
      </c>
      <c r="M96" s="73" t="str">
        <f t="shared" si="2"/>
        <v/>
      </c>
      <c r="N96" s="3"/>
    </row>
    <row r="97" spans="1:14" s="72" customFormat="1">
      <c r="A97" s="78" t="s">
        <v>229</v>
      </c>
      <c r="B97" s="118" t="s">
        <v>189</v>
      </c>
      <c r="C97" s="84">
        <v>40206</v>
      </c>
      <c r="E97" s="131">
        <v>58.6</v>
      </c>
      <c r="H97" s="53" t="s">
        <v>114</v>
      </c>
      <c r="I97" s="59"/>
      <c r="J97" s="143">
        <v>0.2</v>
      </c>
      <c r="K97" s="78" t="s">
        <v>221</v>
      </c>
      <c r="L97" s="77">
        <f>IF(E97&gt;400,((1.46203-(LN(400)*(0.145712)))*EXP(1.273*LN(400)+(-4.705))),((1.46203-(LN(E97)*(0.145712)))*EXP(1.273*LN(E97)+(-4.705))))</f>
        <v>1.4000240052209241</v>
      </c>
      <c r="M97" s="73" t="str">
        <f t="shared" si="2"/>
        <v/>
      </c>
      <c r="N97" s="3"/>
    </row>
    <row r="98" spans="1:14" s="72" customFormat="1">
      <c r="A98" s="78" t="s">
        <v>229</v>
      </c>
      <c r="B98" s="118" t="s">
        <v>184</v>
      </c>
      <c r="C98" s="84">
        <v>40206</v>
      </c>
      <c r="E98" s="131">
        <f>AVERAGE('Excluded or Combined (water)'!E139:E140)</f>
        <v>62.9</v>
      </c>
      <c r="H98" s="53" t="s">
        <v>114</v>
      </c>
      <c r="I98" s="59"/>
      <c r="J98" s="144">
        <f>AVERAGE('Excluded or Combined (water)'!J139:J140)</f>
        <v>0.16</v>
      </c>
      <c r="K98" s="59" t="s">
        <v>223</v>
      </c>
      <c r="L98" s="77">
        <f>IF(E98&gt;400,((1.46203-(LN(400)*(0.145712)))*EXP(1.273*LN(400)+(-4.705))),((1.46203-(LN(E98)*(0.145712)))*EXP(1.273*LN(E98)+(-4.705))))</f>
        <v>1.5138954391806019</v>
      </c>
      <c r="M98" s="73" t="str">
        <f t="shared" ref="M98:M119" si="3">IF(J98&gt;L98,1,"")</f>
        <v/>
      </c>
      <c r="N98" s="3"/>
    </row>
    <row r="99" spans="1:14" s="72" customFormat="1">
      <c r="A99" s="78" t="s">
        <v>229</v>
      </c>
      <c r="B99" s="118" t="s">
        <v>192</v>
      </c>
      <c r="C99" s="84">
        <v>40206</v>
      </c>
      <c r="E99" s="131">
        <f>AVERAGE('Excluded or Combined (water)'!E141:E142)</f>
        <v>59.400000000000006</v>
      </c>
      <c r="H99" s="53" t="s">
        <v>114</v>
      </c>
      <c r="I99" s="59"/>
      <c r="J99" s="139">
        <f>AVERAGE('Excluded or Combined (water)'!J141:J142)</f>
        <v>0.19</v>
      </c>
      <c r="K99" s="72" t="s">
        <v>222</v>
      </c>
      <c r="L99" s="77">
        <f>IF(E99&gt;400,((1.46203-(LN(400)*(0.145712)))*EXP(1.273*LN(400)+(-4.705))),((1.46203-(LN(E99)*(0.145712)))*EXP(1.273*LN(E99)+(-4.705))))</f>
        <v>1.4211609617778738</v>
      </c>
      <c r="M99" s="73" t="str">
        <f t="shared" si="3"/>
        <v/>
      </c>
      <c r="N99" s="3"/>
    </row>
    <row r="100" spans="1:14" s="72" customFormat="1" hidden="1">
      <c r="A100" s="78" t="s">
        <v>5</v>
      </c>
      <c r="B100" s="118" t="s">
        <v>186</v>
      </c>
      <c r="C100" s="84">
        <v>40206</v>
      </c>
      <c r="E100" s="131">
        <v>62.5</v>
      </c>
      <c r="H100" s="53" t="s">
        <v>115</v>
      </c>
      <c r="I100" s="59"/>
      <c r="J100" s="143">
        <v>3.7</v>
      </c>
      <c r="K100" s="72" t="s">
        <v>119</v>
      </c>
      <c r="L100" s="77">
        <f>IF(E100&gt;400,((0.986)*EXP((0.8473*LN(400)+(0.884)))),((0.986)*EXP((0.8473*LN(E100)+(0.884)))))</f>
        <v>79.330898959515252</v>
      </c>
      <c r="M100" s="73" t="str">
        <f t="shared" si="3"/>
        <v/>
      </c>
      <c r="N100" s="3"/>
    </row>
    <row r="101" spans="1:14" s="72" customFormat="1" hidden="1">
      <c r="A101" s="78" t="s">
        <v>5</v>
      </c>
      <c r="B101" s="118" t="s">
        <v>189</v>
      </c>
      <c r="C101" s="84">
        <v>40206</v>
      </c>
      <c r="E101" s="131">
        <v>58.6</v>
      </c>
      <c r="H101" s="53" t="s">
        <v>115</v>
      </c>
      <c r="I101" s="59"/>
      <c r="J101" s="143">
        <v>7.2</v>
      </c>
      <c r="K101" s="78" t="s">
        <v>119</v>
      </c>
      <c r="L101" s="77">
        <f>IF(E101&gt;400,((0.986)*EXP((0.8473*LN(400)+(0.884)))),((0.986)*EXP((0.8473*LN(E101)+(0.884)))))</f>
        <v>75.116075017581949</v>
      </c>
      <c r="M101" s="73" t="str">
        <f t="shared" si="3"/>
        <v/>
      </c>
      <c r="N101" s="3"/>
    </row>
    <row r="102" spans="1:14" s="72" customFormat="1" hidden="1">
      <c r="A102" s="78" t="s">
        <v>5</v>
      </c>
      <c r="B102" s="118" t="s">
        <v>184</v>
      </c>
      <c r="C102" s="84">
        <v>40206</v>
      </c>
      <c r="E102" s="131">
        <f>AVERAGE('Excluded or Combined (water)'!E143:E144)</f>
        <v>62.9</v>
      </c>
      <c r="H102" s="53" t="s">
        <v>115</v>
      </c>
      <c r="I102" s="59"/>
      <c r="J102" s="140">
        <f>AVERAGE('Excluded or Combined (water)'!J143:J144)</f>
        <v>6.5500000000000007</v>
      </c>
      <c r="K102" s="59" t="s">
        <v>212</v>
      </c>
      <c r="L102" s="77">
        <f>IF(E102&gt;400,((0.986)*EXP((0.8473*LN(400)+(0.884)))),((0.986)*EXP((0.8473*LN(E102)+(0.884)))))</f>
        <v>79.76087851939171</v>
      </c>
      <c r="M102" s="73" t="str">
        <f t="shared" si="3"/>
        <v/>
      </c>
      <c r="N102" s="3"/>
    </row>
    <row r="103" spans="1:14" s="72" customFormat="1" hidden="1">
      <c r="A103" s="78" t="s">
        <v>5</v>
      </c>
      <c r="B103" s="118" t="s">
        <v>192</v>
      </c>
      <c r="C103" s="84">
        <v>40206</v>
      </c>
      <c r="E103" s="131">
        <f>AVERAGE('Excluded or Combined (water)'!E145:E146)</f>
        <v>59.400000000000006</v>
      </c>
      <c r="H103" s="53" t="s">
        <v>115</v>
      </c>
      <c r="I103" s="59"/>
      <c r="J103" s="143">
        <f>AVERAGE('Excluded or Combined (water)'!J145:J146)</f>
        <v>4.05</v>
      </c>
      <c r="K103" s="72" t="s">
        <v>211</v>
      </c>
      <c r="L103" s="77">
        <f>IF(E103&gt;400,((0.986)*EXP((0.8473*LN(400)+(0.884)))),((0.986)*EXP((0.8473*LN(E103)+(0.884)))))</f>
        <v>75.984059405518522</v>
      </c>
      <c r="M103" s="73" t="str">
        <f t="shared" si="3"/>
        <v/>
      </c>
      <c r="N103" s="3"/>
    </row>
    <row r="104" spans="1:14" s="72" customFormat="1" hidden="1">
      <c r="A104" s="78" t="s">
        <v>5</v>
      </c>
      <c r="B104" s="118" t="s">
        <v>186</v>
      </c>
      <c r="C104" s="84">
        <v>40226</v>
      </c>
      <c r="E104" s="131">
        <v>59.3</v>
      </c>
      <c r="H104" s="53" t="s">
        <v>109</v>
      </c>
      <c r="I104" s="59" t="s">
        <v>107</v>
      </c>
      <c r="J104" s="138">
        <v>0.2</v>
      </c>
      <c r="K104" s="78" t="s">
        <v>119</v>
      </c>
      <c r="L104" s="77">
        <f>IF(E104&gt;400,((1.101672-(LN(400))*(0.041838))*EXP((0.7852*LN(400))+(-2.715))),((1.101672-(LN(E104))*(0.041838))*EXP((0.7852*LN(E104))+(-2.715))))</f>
        <v>1.5204745827361765</v>
      </c>
      <c r="M104" s="73" t="str">
        <f t="shared" si="3"/>
        <v/>
      </c>
      <c r="N104" s="3"/>
    </row>
    <row r="105" spans="1:14" s="72" customFormat="1" hidden="1">
      <c r="A105" s="78" t="s">
        <v>5</v>
      </c>
      <c r="B105" s="118" t="s">
        <v>189</v>
      </c>
      <c r="C105" s="84">
        <v>40226</v>
      </c>
      <c r="E105" s="131">
        <v>73.099999999999994</v>
      </c>
      <c r="H105" s="53" t="s">
        <v>109</v>
      </c>
      <c r="I105" s="59" t="s">
        <v>107</v>
      </c>
      <c r="J105" s="138">
        <v>0.2</v>
      </c>
      <c r="K105" s="78" t="s">
        <v>119</v>
      </c>
      <c r="L105" s="77">
        <f>IF(E105&gt;400,((1.101672-(LN(400))*(0.041838))*EXP((0.7852*LN(400))+(-2.715))),((1.101672-(LN(E105))*(0.041838))*EXP((0.7852*LN(E105))+(-2.715))))</f>
        <v>1.7750940414687235</v>
      </c>
      <c r="M105" s="73" t="str">
        <f t="shared" si="3"/>
        <v/>
      </c>
      <c r="N105" s="3"/>
    </row>
    <row r="106" spans="1:14" s="72" customFormat="1" hidden="1">
      <c r="A106" s="78" t="s">
        <v>5</v>
      </c>
      <c r="B106" s="118" t="s">
        <v>184</v>
      </c>
      <c r="C106" s="84">
        <v>40226</v>
      </c>
      <c r="E106" s="131">
        <f>AVERAGE('Excluded or Combined (water)'!E147:E148)</f>
        <v>63.8</v>
      </c>
      <c r="H106" s="53" t="s">
        <v>109</v>
      </c>
      <c r="I106" s="59" t="s">
        <v>107</v>
      </c>
      <c r="J106" s="146">
        <f>AVERAGE('Excluded or Combined (water)'!J147:J148)</f>
        <v>0.2</v>
      </c>
      <c r="K106" s="59" t="s">
        <v>212</v>
      </c>
      <c r="L106" s="77">
        <f>IF(E106&gt;400,((1.101672-(LN(400))*(0.041838))*EXP((0.7852*LN(400))+(-2.715))),((1.101672-(LN(E106))*(0.041838))*EXP((0.7852*LN(E106))+(-2.715))))</f>
        <v>1.6050616971036207</v>
      </c>
      <c r="M106" s="73" t="str">
        <f t="shared" si="3"/>
        <v/>
      </c>
      <c r="N106" s="3"/>
    </row>
    <row r="107" spans="1:14" s="72" customFormat="1" hidden="1">
      <c r="A107" s="78" t="s">
        <v>5</v>
      </c>
      <c r="B107" s="118" t="s">
        <v>192</v>
      </c>
      <c r="C107" s="84">
        <v>40226</v>
      </c>
      <c r="E107" s="131">
        <f>AVERAGE('Excluded or Combined (water)'!E149:E150)</f>
        <v>61.55</v>
      </c>
      <c r="H107" s="53" t="s">
        <v>109</v>
      </c>
      <c r="I107" s="59" t="s">
        <v>107</v>
      </c>
      <c r="J107" s="142">
        <f>AVERAGE('Excluded or Combined (water)'!J149:J150)</f>
        <v>0.2</v>
      </c>
      <c r="K107" s="78" t="s">
        <v>211</v>
      </c>
      <c r="L107" s="77">
        <f>IF(E107&gt;400,((1.101672-(LN(400))*(0.041838))*EXP((0.7852*LN(400))+(-2.715))),((1.101672-(LN(E107))*(0.041838))*EXP((0.7852*LN(E107))+(-2.715))))</f>
        <v>1.562971156017759</v>
      </c>
      <c r="M107" s="73" t="str">
        <f t="shared" si="3"/>
        <v/>
      </c>
      <c r="N107" s="3"/>
    </row>
    <row r="108" spans="1:14" s="72" customFormat="1" hidden="1">
      <c r="A108" s="78" t="s">
        <v>5</v>
      </c>
      <c r="B108" s="118" t="s">
        <v>186</v>
      </c>
      <c r="C108" s="84">
        <v>40226</v>
      </c>
      <c r="E108" s="131">
        <v>59.3</v>
      </c>
      <c r="H108" s="53" t="s">
        <v>113</v>
      </c>
      <c r="I108" s="59"/>
      <c r="J108" s="143">
        <v>1.8</v>
      </c>
      <c r="K108" s="78" t="s">
        <v>119</v>
      </c>
      <c r="L108" s="77">
        <f>IF(E108&gt;400,((0.96)*EXP((0.8545*LN(400)+(-1.702)))),((0.96)*EXP((0.8545*LN(E108)+(-1.702)))))</f>
        <v>5.7302986939663754</v>
      </c>
      <c r="M108" s="73" t="str">
        <f t="shared" si="3"/>
        <v/>
      </c>
      <c r="N108" s="3"/>
    </row>
    <row r="109" spans="1:14" s="72" customFormat="1" hidden="1">
      <c r="A109" s="78" t="s">
        <v>5</v>
      </c>
      <c r="B109" s="118" t="s">
        <v>189</v>
      </c>
      <c r="C109" s="84">
        <v>40226</v>
      </c>
      <c r="E109" s="131">
        <v>73.099999999999994</v>
      </c>
      <c r="H109" s="53" t="s">
        <v>113</v>
      </c>
      <c r="I109" s="59"/>
      <c r="J109" s="143">
        <v>2.1</v>
      </c>
      <c r="K109" s="78" t="s">
        <v>119</v>
      </c>
      <c r="L109" s="77">
        <f>IF(E109&gt;400,((0.96)*EXP((0.8545*LN(400)+(-1.702)))),((0.96)*EXP((0.8545*LN(E109)+(-1.702)))))</f>
        <v>6.8520326458195102</v>
      </c>
      <c r="M109" s="73" t="str">
        <f t="shared" si="3"/>
        <v/>
      </c>
      <c r="N109" s="3"/>
    </row>
    <row r="110" spans="1:14" s="72" customFormat="1" hidden="1">
      <c r="A110" s="78" t="s">
        <v>5</v>
      </c>
      <c r="B110" s="118" t="s">
        <v>184</v>
      </c>
      <c r="C110" s="84">
        <v>40226</v>
      </c>
      <c r="E110" s="131">
        <f>AVERAGE('Excluded or Combined (water)'!E151:E152)</f>
        <v>63.8</v>
      </c>
      <c r="H110" s="53" t="s">
        <v>113</v>
      </c>
      <c r="I110" s="59"/>
      <c r="J110" s="143">
        <f>AVERAGE('Excluded or Combined (water)'!J151:J152)</f>
        <v>2.0499999999999998</v>
      </c>
      <c r="K110" s="59" t="s">
        <v>212</v>
      </c>
      <c r="L110" s="77">
        <f>IF(E110&gt;400,((0.96)*EXP((0.8545*LN(400)+(-1.702)))),((0.96)*EXP((0.8545*LN(E110)+(-1.702)))))</f>
        <v>6.0998800474560699</v>
      </c>
      <c r="M110" s="73" t="str">
        <f t="shared" si="3"/>
        <v/>
      </c>
      <c r="N110" s="3"/>
    </row>
    <row r="111" spans="1:14" s="72" customFormat="1" hidden="1">
      <c r="A111" s="78" t="s">
        <v>5</v>
      </c>
      <c r="B111" s="118" t="s">
        <v>192</v>
      </c>
      <c r="C111" s="84">
        <v>40226</v>
      </c>
      <c r="E111" s="131">
        <f>AVERAGE('Excluded or Combined (water)'!E153:E154)</f>
        <v>61.55</v>
      </c>
      <c r="H111" s="53" t="s">
        <v>113</v>
      </c>
      <c r="I111" s="59"/>
      <c r="J111" s="140">
        <f>AVERAGE('Excluded or Combined (water)'!J153:J154)</f>
        <v>1.95</v>
      </c>
      <c r="K111" s="78" t="s">
        <v>211</v>
      </c>
      <c r="L111" s="77">
        <f>IF(E111&gt;400,((0.96)*EXP((0.8545*LN(400)+(-1.702)))),((0.96)*EXP((0.8545*LN(E111)+(-1.702)))))</f>
        <v>5.9155809236523247</v>
      </c>
      <c r="M111" s="73" t="str">
        <f t="shared" si="3"/>
        <v/>
      </c>
      <c r="N111" s="3"/>
    </row>
    <row r="112" spans="1:14" s="72" customFormat="1">
      <c r="A112" s="78" t="s">
        <v>229</v>
      </c>
      <c r="B112" s="118" t="s">
        <v>186</v>
      </c>
      <c r="C112" s="84">
        <v>40226</v>
      </c>
      <c r="E112" s="131">
        <v>59.3</v>
      </c>
      <c r="H112" s="53" t="s">
        <v>114</v>
      </c>
      <c r="I112" s="59"/>
      <c r="J112" s="137">
        <v>0.11</v>
      </c>
      <c r="K112" s="78" t="s">
        <v>216</v>
      </c>
      <c r="L112" s="77">
        <f>IF(E112&gt;400,((1.46203-(LN(400)*(0.145712)))*EXP(1.273*LN(400)+(-4.705))),((1.46203-(LN(E112)*(0.145712)))*EXP(1.273*LN(E112)+(-4.705))))</f>
        <v>1.4185175975181588</v>
      </c>
      <c r="M112" s="73" t="str">
        <f t="shared" si="3"/>
        <v/>
      </c>
      <c r="N112" s="3"/>
    </row>
    <row r="113" spans="1:14" s="72" customFormat="1">
      <c r="A113" s="78" t="s">
        <v>229</v>
      </c>
      <c r="B113" s="118" t="s">
        <v>189</v>
      </c>
      <c r="C113" s="84">
        <v>40226</v>
      </c>
      <c r="E113" s="131">
        <v>73.099999999999994</v>
      </c>
      <c r="H113" s="53" t="s">
        <v>114</v>
      </c>
      <c r="I113" s="59"/>
      <c r="J113" s="143">
        <v>0.15</v>
      </c>
      <c r="K113" s="78" t="s">
        <v>216</v>
      </c>
      <c r="L113" s="77">
        <f>IF(E113&gt;400,((1.46203-(LN(400)*(0.145712)))*EXP(1.273*LN(400)+(-4.705))),((1.46203-(LN(E113)*(0.145712)))*EXP(1.273*LN(E113)+(-4.705))))</f>
        <v>1.7863223217823445</v>
      </c>
      <c r="M113" s="73" t="str">
        <f t="shared" si="3"/>
        <v/>
      </c>
      <c r="N113" s="3"/>
    </row>
    <row r="114" spans="1:14" s="72" customFormat="1">
      <c r="A114" s="78" t="s">
        <v>229</v>
      </c>
      <c r="B114" s="118" t="s">
        <v>184</v>
      </c>
      <c r="C114" s="84">
        <v>40226</v>
      </c>
      <c r="E114" s="131">
        <f>AVERAGE('Excluded or Combined (water)'!E155:E156)</f>
        <v>63.8</v>
      </c>
      <c r="H114" s="53" t="s">
        <v>114</v>
      </c>
      <c r="I114" s="59"/>
      <c r="J114" s="144">
        <f>AVERAGE('Excluded or Combined (water)'!J155:J156)</f>
        <v>0.14000000000000001</v>
      </c>
      <c r="K114" s="59" t="s">
        <v>224</v>
      </c>
      <c r="L114" s="77">
        <f>IF(E114&gt;400,((1.46203-(LN(400)*(0.145712)))*EXP(1.273*LN(400)+(-4.705))),((1.46203-(LN(E114)*(0.145712)))*EXP(1.273*LN(E114)+(-4.705))))</f>
        <v>1.5378072602817907</v>
      </c>
      <c r="M114" s="73" t="str">
        <f t="shared" si="3"/>
        <v/>
      </c>
      <c r="N114" s="3"/>
    </row>
    <row r="115" spans="1:14" s="72" customFormat="1">
      <c r="A115" s="78" t="s">
        <v>229</v>
      </c>
      <c r="B115" s="118" t="s">
        <v>192</v>
      </c>
      <c r="C115" s="84">
        <v>40226</v>
      </c>
      <c r="E115" s="131">
        <f>AVERAGE('Excluded or Combined (water)'!E157:E158)</f>
        <v>61.55</v>
      </c>
      <c r="H115" s="53" t="s">
        <v>114</v>
      </c>
      <c r="I115" s="59"/>
      <c r="J115" s="139">
        <f>AVERAGE('Excluded or Combined (water)'!J157:J158)</f>
        <v>0.215</v>
      </c>
      <c r="K115" s="72" t="s">
        <v>225</v>
      </c>
      <c r="L115" s="77">
        <f>IF(E115&gt;400,((1.46203-(LN(400)*(0.145712)))*EXP(1.273*LN(400)+(-4.705))),((1.46203-(LN(E115)*(0.145712)))*EXP(1.273*LN(E115)+(-4.705))))</f>
        <v>1.4780773612283451</v>
      </c>
      <c r="M115" s="73" t="str">
        <f t="shared" si="3"/>
        <v/>
      </c>
      <c r="N115" s="3"/>
    </row>
    <row r="116" spans="1:14" s="72" customFormat="1" hidden="1">
      <c r="A116" s="78" t="s">
        <v>5</v>
      </c>
      <c r="B116" s="118" t="s">
        <v>186</v>
      </c>
      <c r="C116" s="84">
        <v>40226</v>
      </c>
      <c r="E116" s="131">
        <v>59.3</v>
      </c>
      <c r="H116" s="53" t="s">
        <v>115</v>
      </c>
      <c r="I116" s="59"/>
      <c r="J116" s="143">
        <v>3.7</v>
      </c>
      <c r="K116" s="72" t="s">
        <v>119</v>
      </c>
      <c r="L116" s="77">
        <f>IF(E116&gt;400,((0.986)*EXP((0.8473*LN(400)+(0.884)))),((0.986)*EXP((0.8473*LN(E116)+(0.884)))))</f>
        <v>75.875659449012801</v>
      </c>
      <c r="M116" s="73" t="str">
        <f t="shared" si="3"/>
        <v/>
      </c>
      <c r="N116" s="3"/>
    </row>
    <row r="117" spans="1:14" s="72" customFormat="1" hidden="1">
      <c r="A117" s="78" t="s">
        <v>5</v>
      </c>
      <c r="B117" s="118" t="s">
        <v>189</v>
      </c>
      <c r="C117" s="84">
        <v>40226</v>
      </c>
      <c r="E117" s="131">
        <v>73.099999999999994</v>
      </c>
      <c r="H117" s="53" t="s">
        <v>115</v>
      </c>
      <c r="I117" s="59"/>
      <c r="J117" s="143">
        <v>6.4</v>
      </c>
      <c r="K117" s="78" t="s">
        <v>119</v>
      </c>
      <c r="L117" s="77">
        <f>IF(E117&gt;400,((0.986)*EXP((0.8473*LN(400)+(0.884)))),((0.986)*EXP((0.8473*LN(E117)+(0.884)))))</f>
        <v>90.592121560335471</v>
      </c>
      <c r="M117" s="73" t="str">
        <f t="shared" si="3"/>
        <v/>
      </c>
      <c r="N117" s="3"/>
    </row>
    <row r="118" spans="1:14" s="72" customFormat="1" hidden="1">
      <c r="A118" s="78" t="s">
        <v>5</v>
      </c>
      <c r="B118" s="118" t="s">
        <v>184</v>
      </c>
      <c r="C118" s="84">
        <v>40226</v>
      </c>
      <c r="E118" s="131">
        <f>AVERAGE('Excluded or Combined (water)'!E159:E160)</f>
        <v>63.8</v>
      </c>
      <c r="H118" s="53" t="s">
        <v>115</v>
      </c>
      <c r="I118" s="59"/>
      <c r="J118" s="140">
        <f>AVERAGE('Excluded or Combined (water)'!J159:J160)</f>
        <v>3.1</v>
      </c>
      <c r="K118" s="59" t="s">
        <v>212</v>
      </c>
      <c r="L118" s="77">
        <f>IF(E118&gt;400,((0.986)*EXP((0.8473*LN(400)+(0.884)))),((0.986)*EXP((0.8473*LN(E118)+(0.884)))))</f>
        <v>80.726811260088581</v>
      </c>
      <c r="M118" s="73" t="str">
        <f t="shared" si="3"/>
        <v/>
      </c>
      <c r="N118" s="3"/>
    </row>
    <row r="119" spans="1:14" s="72" customFormat="1" hidden="1">
      <c r="A119" s="78" t="s">
        <v>5</v>
      </c>
      <c r="B119" s="118" t="s">
        <v>192</v>
      </c>
      <c r="C119" s="84">
        <v>40226</v>
      </c>
      <c r="E119" s="131">
        <f>AVERAGE('Excluded or Combined (water)'!E161:E162)</f>
        <v>61.55</v>
      </c>
      <c r="H119" s="53" t="s">
        <v>115</v>
      </c>
      <c r="I119" s="59"/>
      <c r="J119" s="143">
        <f>AVERAGE('Excluded or Combined (water)'!J161:J162)</f>
        <v>5.05</v>
      </c>
      <c r="K119" s="72" t="s">
        <v>211</v>
      </c>
      <c r="L119" s="77">
        <f>IF(E119&gt;400,((0.986)*EXP((0.8473*LN(400)+(0.884)))),((0.986)*EXP((0.8473*LN(E119)+(0.884)))))</f>
        <v>78.308006800266526</v>
      </c>
      <c r="M119" s="73" t="str">
        <f t="shared" si="3"/>
        <v/>
      </c>
      <c r="N119" s="3"/>
    </row>
    <row r="120" spans="1:14">
      <c r="A120" s="72" t="s">
        <v>227</v>
      </c>
      <c r="B120" s="161" t="s">
        <v>184</v>
      </c>
      <c r="C120" s="86">
        <v>39616</v>
      </c>
      <c r="D120" s="75">
        <v>0</v>
      </c>
      <c r="H120" s="64" t="s">
        <v>233</v>
      </c>
      <c r="I120" s="135" t="s">
        <v>244</v>
      </c>
      <c r="J120" s="141">
        <v>17.8</v>
      </c>
      <c r="K120" s="78" t="s">
        <v>232</v>
      </c>
      <c r="L120" s="121">
        <v>7</v>
      </c>
      <c r="M120" s="73" t="str">
        <f>IF(J120&lt;L120,1,"")</f>
        <v/>
      </c>
    </row>
    <row r="121" spans="1:14">
      <c r="A121" s="72" t="s">
        <v>227</v>
      </c>
      <c r="B121" s="161" t="s">
        <v>184</v>
      </c>
      <c r="C121" s="86">
        <v>39616</v>
      </c>
      <c r="D121" s="75">
        <v>0.5</v>
      </c>
      <c r="H121" s="64" t="s">
        <v>233</v>
      </c>
      <c r="I121" s="135" t="s">
        <v>244</v>
      </c>
      <c r="J121" s="141">
        <v>18.7</v>
      </c>
      <c r="K121" s="78" t="s">
        <v>232</v>
      </c>
      <c r="L121" s="121">
        <v>7</v>
      </c>
      <c r="M121" s="73" t="str">
        <f t="shared" ref="M121:M159" si="4">IF(J121&lt;L121,1,"")</f>
        <v/>
      </c>
    </row>
    <row r="122" spans="1:14">
      <c r="A122" s="72" t="s">
        <v>227</v>
      </c>
      <c r="B122" s="161" t="s">
        <v>184</v>
      </c>
      <c r="C122" s="86">
        <v>39616</v>
      </c>
      <c r="D122" s="75">
        <v>1</v>
      </c>
      <c r="H122" s="64" t="s">
        <v>233</v>
      </c>
      <c r="I122" s="135" t="s">
        <v>244</v>
      </c>
      <c r="J122" s="141">
        <v>19</v>
      </c>
      <c r="K122" s="78" t="s">
        <v>232</v>
      </c>
      <c r="L122" s="121">
        <v>7</v>
      </c>
      <c r="M122" s="73" t="str">
        <f t="shared" si="4"/>
        <v/>
      </c>
    </row>
    <row r="123" spans="1:14">
      <c r="A123" s="72" t="s">
        <v>227</v>
      </c>
      <c r="B123" s="161" t="s">
        <v>184</v>
      </c>
      <c r="C123" s="86">
        <v>39616</v>
      </c>
      <c r="D123" s="78">
        <v>1.5</v>
      </c>
      <c r="H123" s="64" t="s">
        <v>233</v>
      </c>
      <c r="I123" s="135" t="s">
        <v>244</v>
      </c>
      <c r="J123" s="141">
        <v>19.2</v>
      </c>
      <c r="K123" s="78" t="s">
        <v>232</v>
      </c>
      <c r="L123" s="121">
        <v>7</v>
      </c>
      <c r="M123" s="73" t="str">
        <f t="shared" si="4"/>
        <v/>
      </c>
    </row>
    <row r="124" spans="1:14">
      <c r="A124" s="72" t="s">
        <v>227</v>
      </c>
      <c r="B124" s="161" t="s">
        <v>184</v>
      </c>
      <c r="C124" s="86">
        <v>39616</v>
      </c>
      <c r="D124" s="78">
        <v>2</v>
      </c>
      <c r="H124" s="64" t="s">
        <v>233</v>
      </c>
      <c r="I124" s="135" t="s">
        <v>244</v>
      </c>
      <c r="J124" s="141">
        <v>19.399999999999999</v>
      </c>
      <c r="K124" s="78" t="s">
        <v>232</v>
      </c>
      <c r="L124" s="121">
        <v>7</v>
      </c>
      <c r="M124" s="73" t="str">
        <f t="shared" si="4"/>
        <v/>
      </c>
    </row>
    <row r="125" spans="1:14">
      <c r="A125" s="72" t="s">
        <v>227</v>
      </c>
      <c r="B125" s="161" t="s">
        <v>184</v>
      </c>
      <c r="C125" s="86">
        <v>39616</v>
      </c>
      <c r="D125" s="78">
        <v>2.5</v>
      </c>
      <c r="H125" s="64" t="s">
        <v>233</v>
      </c>
      <c r="I125" s="135"/>
      <c r="J125" s="141">
        <v>19.5</v>
      </c>
      <c r="K125" s="78" t="s">
        <v>232</v>
      </c>
      <c r="L125" s="121">
        <v>7</v>
      </c>
      <c r="M125" s="73" t="str">
        <f t="shared" si="4"/>
        <v/>
      </c>
    </row>
    <row r="126" spans="1:14">
      <c r="A126" s="72" t="s">
        <v>227</v>
      </c>
      <c r="B126" s="161" t="s">
        <v>189</v>
      </c>
      <c r="C126" s="86">
        <v>39616</v>
      </c>
      <c r="D126" s="75">
        <v>0</v>
      </c>
      <c r="H126" s="64" t="s">
        <v>233</v>
      </c>
      <c r="I126" s="135" t="s">
        <v>244</v>
      </c>
      <c r="J126" s="141">
        <v>18.670000000000002</v>
      </c>
      <c r="K126" s="78" t="s">
        <v>232</v>
      </c>
      <c r="L126" s="121">
        <v>7</v>
      </c>
      <c r="M126" s="73" t="str">
        <f t="shared" si="4"/>
        <v/>
      </c>
    </row>
    <row r="127" spans="1:14">
      <c r="A127" s="72" t="s">
        <v>227</v>
      </c>
      <c r="B127" s="161" t="s">
        <v>189</v>
      </c>
      <c r="C127" s="86">
        <v>39616</v>
      </c>
      <c r="D127" s="75">
        <v>0.5</v>
      </c>
      <c r="H127" s="64" t="s">
        <v>233</v>
      </c>
      <c r="I127" s="135" t="s">
        <v>244</v>
      </c>
      <c r="J127" s="141">
        <v>18.77</v>
      </c>
      <c r="K127" s="78" t="s">
        <v>232</v>
      </c>
      <c r="L127" s="121">
        <v>7</v>
      </c>
      <c r="M127" s="73" t="str">
        <f t="shared" si="4"/>
        <v/>
      </c>
    </row>
    <row r="128" spans="1:14">
      <c r="A128" s="72" t="s">
        <v>227</v>
      </c>
      <c r="B128" s="161" t="s">
        <v>189</v>
      </c>
      <c r="C128" s="86">
        <v>39616</v>
      </c>
      <c r="D128" s="75">
        <v>1</v>
      </c>
      <c r="H128" s="64" t="s">
        <v>233</v>
      </c>
      <c r="I128" s="135" t="s">
        <v>244</v>
      </c>
      <c r="J128" s="141">
        <v>19.46</v>
      </c>
      <c r="K128" s="78" t="s">
        <v>232</v>
      </c>
      <c r="L128" s="121">
        <v>7</v>
      </c>
      <c r="M128" s="73" t="str">
        <f t="shared" si="4"/>
        <v/>
      </c>
    </row>
    <row r="129" spans="1:13">
      <c r="A129" s="72" t="s">
        <v>227</v>
      </c>
      <c r="B129" s="161" t="s">
        <v>189</v>
      </c>
      <c r="C129" s="86">
        <v>39616</v>
      </c>
      <c r="D129" s="78">
        <v>1.5</v>
      </c>
      <c r="H129" s="64" t="s">
        <v>233</v>
      </c>
      <c r="I129" s="135" t="s">
        <v>244</v>
      </c>
      <c r="J129" s="141">
        <v>19.78</v>
      </c>
      <c r="K129" s="78" t="s">
        <v>232</v>
      </c>
      <c r="L129" s="121">
        <v>7</v>
      </c>
      <c r="M129" s="73" t="str">
        <f t="shared" si="4"/>
        <v/>
      </c>
    </row>
    <row r="130" spans="1:13">
      <c r="A130" s="72" t="s">
        <v>227</v>
      </c>
      <c r="B130" s="161" t="s">
        <v>189</v>
      </c>
      <c r="C130" s="86">
        <v>39616</v>
      </c>
      <c r="D130" s="78">
        <v>2</v>
      </c>
      <c r="H130" s="64" t="s">
        <v>233</v>
      </c>
      <c r="I130" s="135" t="s">
        <v>244</v>
      </c>
      <c r="J130" s="141">
        <v>17</v>
      </c>
      <c r="K130" s="78" t="s">
        <v>232</v>
      </c>
      <c r="L130" s="121">
        <v>7</v>
      </c>
      <c r="M130" s="73" t="str">
        <f t="shared" si="4"/>
        <v/>
      </c>
    </row>
    <row r="131" spans="1:13">
      <c r="A131" s="72" t="s">
        <v>227</v>
      </c>
      <c r="B131" s="161" t="s">
        <v>189</v>
      </c>
      <c r="C131" s="86">
        <v>39616</v>
      </c>
      <c r="D131" s="78">
        <v>2.5</v>
      </c>
      <c r="H131" s="64" t="s">
        <v>233</v>
      </c>
      <c r="I131" s="135"/>
      <c r="J131" s="141">
        <v>3</v>
      </c>
      <c r="K131" s="78" t="s">
        <v>232</v>
      </c>
      <c r="L131" s="121">
        <v>7</v>
      </c>
      <c r="M131" s="73">
        <f t="shared" si="4"/>
        <v>1</v>
      </c>
    </row>
    <row r="132" spans="1:13">
      <c r="A132" s="72" t="s">
        <v>227</v>
      </c>
      <c r="B132" s="161" t="s">
        <v>234</v>
      </c>
      <c r="C132" s="86">
        <v>39616</v>
      </c>
      <c r="D132" s="78">
        <v>0</v>
      </c>
      <c r="H132" s="64" t="s">
        <v>233</v>
      </c>
      <c r="I132" s="135" t="s">
        <v>244</v>
      </c>
      <c r="J132" s="141">
        <v>20.100000000000001</v>
      </c>
      <c r="K132" s="78" t="s">
        <v>232</v>
      </c>
      <c r="L132" s="121">
        <v>7</v>
      </c>
      <c r="M132" s="73" t="str">
        <f t="shared" si="4"/>
        <v/>
      </c>
    </row>
    <row r="133" spans="1:13">
      <c r="A133" s="72" t="s">
        <v>227</v>
      </c>
      <c r="B133" s="161" t="s">
        <v>235</v>
      </c>
      <c r="C133" s="86">
        <v>39616</v>
      </c>
      <c r="D133" s="78">
        <v>0</v>
      </c>
      <c r="H133" s="64" t="s">
        <v>233</v>
      </c>
      <c r="I133" s="135" t="s">
        <v>244</v>
      </c>
      <c r="J133" s="141">
        <v>9</v>
      </c>
      <c r="K133" s="78" t="s">
        <v>232</v>
      </c>
      <c r="L133" s="121">
        <v>7</v>
      </c>
      <c r="M133" s="73" t="str">
        <f t="shared" si="4"/>
        <v/>
      </c>
    </row>
    <row r="134" spans="1:13">
      <c r="A134" s="72" t="s">
        <v>227</v>
      </c>
      <c r="B134" s="161" t="s">
        <v>236</v>
      </c>
      <c r="C134" s="86">
        <v>39616</v>
      </c>
      <c r="D134" s="78">
        <v>0</v>
      </c>
      <c r="H134" s="64" t="s">
        <v>233</v>
      </c>
      <c r="I134" s="135" t="s">
        <v>244</v>
      </c>
      <c r="J134" s="141">
        <v>11.17</v>
      </c>
      <c r="K134" s="78" t="s">
        <v>232</v>
      </c>
      <c r="L134" s="121">
        <v>7</v>
      </c>
      <c r="M134" s="73" t="str">
        <f t="shared" si="4"/>
        <v/>
      </c>
    </row>
    <row r="135" spans="1:13">
      <c r="A135" s="72" t="s">
        <v>230</v>
      </c>
      <c r="B135" s="161" t="s">
        <v>189</v>
      </c>
      <c r="C135" s="163">
        <v>40030</v>
      </c>
      <c r="D135">
        <v>0.2</v>
      </c>
      <c r="F135">
        <v>8.56</v>
      </c>
      <c r="G135">
        <v>24.36</v>
      </c>
      <c r="H135" s="64" t="s">
        <v>233</v>
      </c>
      <c r="I135" s="135" t="s">
        <v>244</v>
      </c>
      <c r="J135">
        <v>9.64</v>
      </c>
      <c r="K135" s="78" t="s">
        <v>243</v>
      </c>
      <c r="L135" s="121">
        <v>7</v>
      </c>
      <c r="M135" s="73" t="str">
        <f t="shared" si="4"/>
        <v/>
      </c>
    </row>
    <row r="136" spans="1:13">
      <c r="A136" s="72" t="s">
        <v>230</v>
      </c>
      <c r="B136" s="161" t="s">
        <v>189</v>
      </c>
      <c r="C136" s="163">
        <v>40030</v>
      </c>
      <c r="D136">
        <v>0.45</v>
      </c>
      <c r="F136">
        <v>8.56</v>
      </c>
      <c r="G136">
        <v>24.29</v>
      </c>
      <c r="H136" s="64" t="s">
        <v>233</v>
      </c>
      <c r="I136" s="135" t="s">
        <v>244</v>
      </c>
      <c r="J136">
        <v>9.7200000000000006</v>
      </c>
      <c r="K136" s="78" t="s">
        <v>243</v>
      </c>
      <c r="L136" s="121">
        <v>7</v>
      </c>
      <c r="M136" s="73" t="str">
        <f t="shared" si="4"/>
        <v/>
      </c>
    </row>
    <row r="137" spans="1:13">
      <c r="A137" s="72" t="s">
        <v>230</v>
      </c>
      <c r="B137" s="161" t="s">
        <v>189</v>
      </c>
      <c r="C137" s="163">
        <v>40030</v>
      </c>
      <c r="D137">
        <v>0.92</v>
      </c>
      <c r="F137">
        <v>8.5500000000000007</v>
      </c>
      <c r="G137">
        <v>24.24</v>
      </c>
      <c r="H137" s="64" t="s">
        <v>233</v>
      </c>
      <c r="I137" s="135" t="s">
        <v>244</v>
      </c>
      <c r="J137">
        <v>9.76</v>
      </c>
      <c r="K137" s="78" t="s">
        <v>243</v>
      </c>
      <c r="L137" s="121">
        <v>7</v>
      </c>
      <c r="M137" s="73" t="str">
        <f t="shared" si="4"/>
        <v/>
      </c>
    </row>
    <row r="138" spans="1:13">
      <c r="A138" s="72" t="s">
        <v>230</v>
      </c>
      <c r="B138" s="161" t="s">
        <v>189</v>
      </c>
      <c r="C138" s="163">
        <v>40030</v>
      </c>
      <c r="D138">
        <v>1.42</v>
      </c>
      <c r="F138">
        <v>8.5</v>
      </c>
      <c r="G138">
        <v>21.52</v>
      </c>
      <c r="H138" s="64" t="s">
        <v>233</v>
      </c>
      <c r="I138" s="135" t="s">
        <v>244</v>
      </c>
      <c r="J138">
        <v>11.21</v>
      </c>
      <c r="K138" s="78" t="s">
        <v>243</v>
      </c>
      <c r="L138" s="121">
        <v>7</v>
      </c>
      <c r="M138" s="73" t="str">
        <f t="shared" si="4"/>
        <v/>
      </c>
    </row>
    <row r="139" spans="1:13">
      <c r="A139" s="72" t="s">
        <v>230</v>
      </c>
      <c r="B139" s="161" t="s">
        <v>189</v>
      </c>
      <c r="C139" s="163">
        <v>40030</v>
      </c>
      <c r="D139">
        <v>1.92</v>
      </c>
      <c r="F139">
        <v>8.44</v>
      </c>
      <c r="G139">
        <v>20.18</v>
      </c>
      <c r="H139" s="64" t="s">
        <v>233</v>
      </c>
      <c r="I139" s="135" t="s">
        <v>244</v>
      </c>
      <c r="J139">
        <v>11.73</v>
      </c>
      <c r="K139" s="78" t="s">
        <v>243</v>
      </c>
      <c r="L139" s="121">
        <v>7</v>
      </c>
      <c r="M139" s="73" t="str">
        <f t="shared" si="4"/>
        <v/>
      </c>
    </row>
    <row r="140" spans="1:13">
      <c r="A140" s="72" t="s">
        <v>230</v>
      </c>
      <c r="B140" s="161" t="s">
        <v>189</v>
      </c>
      <c r="C140" s="163">
        <v>40030</v>
      </c>
      <c r="D140">
        <v>2.41</v>
      </c>
      <c r="F140">
        <v>8.34</v>
      </c>
      <c r="G140">
        <v>18.989999999999998</v>
      </c>
      <c r="H140" s="64" t="s">
        <v>233</v>
      </c>
      <c r="I140" s="135"/>
      <c r="J140">
        <v>11.07</v>
      </c>
      <c r="K140" s="78" t="s">
        <v>243</v>
      </c>
      <c r="L140" s="121">
        <v>7</v>
      </c>
      <c r="M140" s="73" t="str">
        <f t="shared" si="4"/>
        <v/>
      </c>
    </row>
    <row r="141" spans="1:13">
      <c r="A141" s="72" t="s">
        <v>230</v>
      </c>
      <c r="B141" s="161" t="s">
        <v>189</v>
      </c>
      <c r="C141" s="163">
        <v>40030</v>
      </c>
      <c r="D141">
        <v>2.88</v>
      </c>
      <c r="F141">
        <v>8.1999999999999993</v>
      </c>
      <c r="G141">
        <v>17.98</v>
      </c>
      <c r="H141" s="64" t="s">
        <v>233</v>
      </c>
      <c r="I141" s="135"/>
      <c r="J141">
        <v>9.5299999999999994</v>
      </c>
      <c r="K141" s="78" t="s">
        <v>243</v>
      </c>
      <c r="L141" s="121">
        <v>7</v>
      </c>
      <c r="M141" s="73" t="str">
        <f t="shared" si="4"/>
        <v/>
      </c>
    </row>
    <row r="142" spans="1:13">
      <c r="A142" s="72" t="s">
        <v>230</v>
      </c>
      <c r="B142" s="161" t="s">
        <v>189</v>
      </c>
      <c r="C142" s="163">
        <v>40030</v>
      </c>
      <c r="D142">
        <v>3.9</v>
      </c>
      <c r="F142">
        <v>8.06</v>
      </c>
      <c r="G142">
        <v>16.78</v>
      </c>
      <c r="H142" s="64" t="s">
        <v>233</v>
      </c>
      <c r="I142" s="135"/>
      <c r="J142">
        <v>8.35</v>
      </c>
      <c r="K142" s="78" t="s">
        <v>243</v>
      </c>
      <c r="L142" s="121">
        <v>7</v>
      </c>
      <c r="M142" s="73" t="str">
        <f t="shared" si="4"/>
        <v/>
      </c>
    </row>
    <row r="143" spans="1:13">
      <c r="A143" s="72" t="s">
        <v>230</v>
      </c>
      <c r="B143" s="161" t="s">
        <v>189</v>
      </c>
      <c r="C143" s="163">
        <v>40030</v>
      </c>
      <c r="D143">
        <v>4.88</v>
      </c>
      <c r="F143">
        <v>7.92</v>
      </c>
      <c r="G143">
        <v>16.28</v>
      </c>
      <c r="H143" s="64" t="s">
        <v>233</v>
      </c>
      <c r="I143" s="135"/>
      <c r="J143">
        <v>6.91</v>
      </c>
      <c r="K143" s="78" t="s">
        <v>243</v>
      </c>
      <c r="L143" s="121">
        <v>7</v>
      </c>
      <c r="M143" s="73">
        <f t="shared" si="4"/>
        <v>1</v>
      </c>
    </row>
    <row r="144" spans="1:13">
      <c r="A144" s="72" t="s">
        <v>230</v>
      </c>
      <c r="B144" s="161" t="s">
        <v>189</v>
      </c>
      <c r="C144" s="163">
        <v>40030</v>
      </c>
      <c r="D144">
        <v>5.91</v>
      </c>
      <c r="F144">
        <v>7.84</v>
      </c>
      <c r="G144">
        <v>16.170000000000002</v>
      </c>
      <c r="H144" s="64" t="s">
        <v>233</v>
      </c>
      <c r="I144" s="135"/>
      <c r="J144">
        <v>5.62</v>
      </c>
      <c r="K144" s="78" t="s">
        <v>243</v>
      </c>
      <c r="L144" s="121">
        <v>7</v>
      </c>
      <c r="M144" s="73">
        <f t="shared" si="4"/>
        <v>1</v>
      </c>
    </row>
    <row r="145" spans="1:13">
      <c r="A145" s="72" t="s">
        <v>230</v>
      </c>
      <c r="B145" s="161" t="s">
        <v>189</v>
      </c>
      <c r="C145" s="163">
        <v>40030</v>
      </c>
      <c r="D145">
        <v>6.88</v>
      </c>
      <c r="F145">
        <v>7.76</v>
      </c>
      <c r="G145">
        <v>16.07</v>
      </c>
      <c r="H145" s="64" t="s">
        <v>233</v>
      </c>
      <c r="I145" s="135"/>
      <c r="J145">
        <v>4.55</v>
      </c>
      <c r="K145" s="78" t="s">
        <v>243</v>
      </c>
      <c r="L145" s="121">
        <v>7</v>
      </c>
      <c r="M145" s="73">
        <f t="shared" si="4"/>
        <v>1</v>
      </c>
    </row>
    <row r="146" spans="1:13">
      <c r="A146" s="72" t="s">
        <v>230</v>
      </c>
      <c r="B146" s="161" t="s">
        <v>189</v>
      </c>
      <c r="C146" s="163">
        <v>40030</v>
      </c>
      <c r="D146">
        <v>0.13</v>
      </c>
      <c r="F146">
        <v>8.48</v>
      </c>
      <c r="G146">
        <v>24.54</v>
      </c>
      <c r="H146" s="64" t="s">
        <v>233</v>
      </c>
      <c r="I146" s="135" t="s">
        <v>244</v>
      </c>
      <c r="J146">
        <v>9.57</v>
      </c>
      <c r="K146" s="78" t="s">
        <v>243</v>
      </c>
      <c r="L146" s="121">
        <v>7</v>
      </c>
      <c r="M146" s="73" t="str">
        <f t="shared" si="4"/>
        <v/>
      </c>
    </row>
    <row r="147" spans="1:13">
      <c r="A147" s="72" t="s">
        <v>230</v>
      </c>
      <c r="B147" s="161" t="s">
        <v>189</v>
      </c>
      <c r="C147" s="163">
        <v>40030</v>
      </c>
      <c r="D147">
        <v>0.48</v>
      </c>
      <c r="F147">
        <v>8.52</v>
      </c>
      <c r="G147">
        <v>24.52</v>
      </c>
      <c r="H147" s="64" t="s">
        <v>233</v>
      </c>
      <c r="I147" s="135" t="s">
        <v>244</v>
      </c>
      <c r="J147">
        <v>9.68</v>
      </c>
      <c r="K147" s="78" t="s">
        <v>243</v>
      </c>
      <c r="L147" s="121">
        <v>7</v>
      </c>
      <c r="M147" s="73" t="str">
        <f t="shared" si="4"/>
        <v/>
      </c>
    </row>
    <row r="148" spans="1:13">
      <c r="A148" s="72" t="s">
        <v>230</v>
      </c>
      <c r="B148" s="161" t="s">
        <v>189</v>
      </c>
      <c r="C148" s="163">
        <v>40030</v>
      </c>
      <c r="D148">
        <v>0.98</v>
      </c>
      <c r="F148">
        <v>8.51</v>
      </c>
      <c r="G148">
        <v>24.13</v>
      </c>
      <c r="H148" s="64" t="s">
        <v>233</v>
      </c>
      <c r="I148" s="135" t="s">
        <v>244</v>
      </c>
      <c r="J148">
        <v>9.8000000000000007</v>
      </c>
      <c r="K148" s="78" t="s">
        <v>243</v>
      </c>
      <c r="L148" s="121">
        <v>7</v>
      </c>
      <c r="M148" s="73" t="str">
        <f t="shared" si="4"/>
        <v/>
      </c>
    </row>
    <row r="149" spans="1:13">
      <c r="A149" s="72" t="s">
        <v>230</v>
      </c>
      <c r="B149" s="161" t="s">
        <v>189</v>
      </c>
      <c r="C149" s="163">
        <v>40030</v>
      </c>
      <c r="D149">
        <v>1.49</v>
      </c>
      <c r="F149">
        <v>8.4600000000000009</v>
      </c>
      <c r="G149">
        <v>22.29</v>
      </c>
      <c r="H149" s="64" t="s">
        <v>233</v>
      </c>
      <c r="I149" s="135" t="s">
        <v>244</v>
      </c>
      <c r="J149">
        <v>10.66</v>
      </c>
      <c r="K149" s="78" t="s">
        <v>243</v>
      </c>
      <c r="L149" s="121">
        <v>7</v>
      </c>
      <c r="M149" s="73" t="str">
        <f t="shared" si="4"/>
        <v/>
      </c>
    </row>
    <row r="150" spans="1:13">
      <c r="A150" s="72" t="s">
        <v>230</v>
      </c>
      <c r="B150" s="161" t="s">
        <v>189</v>
      </c>
      <c r="C150" s="163">
        <v>40030</v>
      </c>
      <c r="D150">
        <v>1.48</v>
      </c>
      <c r="F150">
        <v>8.4499999999999993</v>
      </c>
      <c r="G150">
        <v>21.36</v>
      </c>
      <c r="H150" s="64" t="s">
        <v>233</v>
      </c>
      <c r="I150" s="135" t="s">
        <v>244</v>
      </c>
      <c r="J150">
        <v>11.79</v>
      </c>
      <c r="K150" s="78" t="s">
        <v>243</v>
      </c>
      <c r="L150" s="121">
        <v>7</v>
      </c>
      <c r="M150" s="73" t="str">
        <f t="shared" si="4"/>
        <v/>
      </c>
    </row>
    <row r="151" spans="1:13">
      <c r="A151" s="72" t="s">
        <v>230</v>
      </c>
      <c r="B151" s="161" t="s">
        <v>189</v>
      </c>
      <c r="C151" s="163">
        <v>40030</v>
      </c>
      <c r="D151">
        <v>1.97</v>
      </c>
      <c r="F151">
        <v>8.4</v>
      </c>
      <c r="G151">
        <v>19.670000000000002</v>
      </c>
      <c r="H151" s="64" t="s">
        <v>233</v>
      </c>
      <c r="I151" s="135" t="s">
        <v>244</v>
      </c>
      <c r="J151">
        <v>11.77</v>
      </c>
      <c r="K151" s="78" t="s">
        <v>243</v>
      </c>
      <c r="L151" s="121">
        <v>7</v>
      </c>
      <c r="M151" s="73" t="str">
        <f t="shared" si="4"/>
        <v/>
      </c>
    </row>
    <row r="152" spans="1:13">
      <c r="A152" s="72" t="s">
        <v>230</v>
      </c>
      <c r="B152" s="161" t="s">
        <v>189</v>
      </c>
      <c r="C152" s="163">
        <v>40030</v>
      </c>
      <c r="D152">
        <v>2.97</v>
      </c>
      <c r="F152">
        <v>8.18</v>
      </c>
      <c r="G152">
        <v>18.02</v>
      </c>
      <c r="H152" s="64" t="s">
        <v>233</v>
      </c>
      <c r="I152" s="135"/>
      <c r="J152">
        <v>9.2899999999999991</v>
      </c>
      <c r="K152" s="78" t="s">
        <v>243</v>
      </c>
      <c r="L152" s="121">
        <v>7</v>
      </c>
      <c r="M152" s="73" t="str">
        <f t="shared" si="4"/>
        <v/>
      </c>
    </row>
    <row r="153" spans="1:13">
      <c r="A153" s="72" t="s">
        <v>230</v>
      </c>
      <c r="B153" s="161" t="s">
        <v>189</v>
      </c>
      <c r="C153" s="163">
        <v>40030</v>
      </c>
      <c r="D153">
        <v>2.95</v>
      </c>
      <c r="F153">
        <v>8.18</v>
      </c>
      <c r="G153">
        <v>18.02</v>
      </c>
      <c r="H153" s="64" t="s">
        <v>233</v>
      </c>
      <c r="I153" s="135"/>
      <c r="J153">
        <v>9.25</v>
      </c>
      <c r="K153" s="78" t="s">
        <v>243</v>
      </c>
      <c r="L153" s="121">
        <v>7</v>
      </c>
      <c r="M153" s="73" t="str">
        <f t="shared" si="4"/>
        <v/>
      </c>
    </row>
    <row r="154" spans="1:13">
      <c r="A154" s="72" t="s">
        <v>230</v>
      </c>
      <c r="B154" s="161" t="s">
        <v>189</v>
      </c>
      <c r="C154" s="163">
        <v>40030</v>
      </c>
      <c r="D154">
        <v>3.97</v>
      </c>
      <c r="F154">
        <v>8.07</v>
      </c>
      <c r="G154">
        <v>16.71</v>
      </c>
      <c r="H154" s="64" t="s">
        <v>233</v>
      </c>
      <c r="I154" s="135"/>
      <c r="J154">
        <v>8.17</v>
      </c>
      <c r="K154" s="78" t="s">
        <v>243</v>
      </c>
      <c r="L154" s="121">
        <v>7</v>
      </c>
      <c r="M154" s="73" t="str">
        <f t="shared" si="4"/>
        <v/>
      </c>
    </row>
    <row r="155" spans="1:13">
      <c r="A155" s="72" t="s">
        <v>230</v>
      </c>
      <c r="B155" s="161" t="s">
        <v>189</v>
      </c>
      <c r="C155" s="163">
        <v>40030</v>
      </c>
      <c r="D155">
        <v>4.93</v>
      </c>
      <c r="F155">
        <v>7.93</v>
      </c>
      <c r="G155">
        <v>16.27</v>
      </c>
      <c r="H155" s="64" t="s">
        <v>233</v>
      </c>
      <c r="I155" s="135"/>
      <c r="J155">
        <v>6.62</v>
      </c>
      <c r="K155" s="78" t="s">
        <v>243</v>
      </c>
      <c r="L155" s="121">
        <v>7</v>
      </c>
      <c r="M155" s="73">
        <f t="shared" si="4"/>
        <v>1</v>
      </c>
    </row>
    <row r="156" spans="1:13">
      <c r="A156" s="72" t="s">
        <v>230</v>
      </c>
      <c r="B156" s="161" t="s">
        <v>189</v>
      </c>
      <c r="C156" s="163">
        <v>40030</v>
      </c>
      <c r="D156">
        <v>5.94</v>
      </c>
      <c r="F156">
        <v>7.84</v>
      </c>
      <c r="G156">
        <v>16.14</v>
      </c>
      <c r="H156" s="64" t="s">
        <v>233</v>
      </c>
      <c r="I156" s="135"/>
      <c r="J156">
        <v>5.44</v>
      </c>
      <c r="K156" s="78" t="s">
        <v>243</v>
      </c>
      <c r="L156" s="121">
        <v>7</v>
      </c>
      <c r="M156" s="73">
        <f t="shared" si="4"/>
        <v>1</v>
      </c>
    </row>
    <row r="157" spans="1:13">
      <c r="A157" s="72" t="s">
        <v>230</v>
      </c>
      <c r="B157" s="161" t="s">
        <v>189</v>
      </c>
      <c r="C157" s="163">
        <v>40030</v>
      </c>
      <c r="D157">
        <v>6.96</v>
      </c>
      <c r="F157">
        <v>7.75</v>
      </c>
      <c r="G157">
        <v>16.05</v>
      </c>
      <c r="H157" s="64" t="s">
        <v>233</v>
      </c>
      <c r="I157" s="135"/>
      <c r="J157">
        <v>4.34</v>
      </c>
      <c r="K157" s="78" t="s">
        <v>243</v>
      </c>
      <c r="L157" s="121">
        <v>7</v>
      </c>
      <c r="M157" s="73">
        <f t="shared" si="4"/>
        <v>1</v>
      </c>
    </row>
    <row r="158" spans="1:13">
      <c r="A158" s="72" t="s">
        <v>230</v>
      </c>
      <c r="B158" s="161" t="s">
        <v>189</v>
      </c>
      <c r="C158" s="163">
        <v>40030</v>
      </c>
      <c r="D158">
        <v>6.97</v>
      </c>
      <c r="F158">
        <v>7.7</v>
      </c>
      <c r="G158">
        <v>16.05</v>
      </c>
      <c r="H158" s="64" t="s">
        <v>233</v>
      </c>
      <c r="I158" s="135"/>
      <c r="J158">
        <v>3.34</v>
      </c>
      <c r="K158" s="78" t="s">
        <v>243</v>
      </c>
      <c r="L158" s="121">
        <v>7</v>
      </c>
      <c r="M158" s="73">
        <f t="shared" si="4"/>
        <v>1</v>
      </c>
    </row>
    <row r="159" spans="1:13">
      <c r="A159" s="72" t="s">
        <v>230</v>
      </c>
      <c r="B159" s="161" t="s">
        <v>189</v>
      </c>
      <c r="C159" s="163">
        <v>40030</v>
      </c>
      <c r="D159">
        <v>6.97</v>
      </c>
      <c r="F159">
        <v>7.69</v>
      </c>
      <c r="G159">
        <v>16.05</v>
      </c>
      <c r="H159" s="64" t="s">
        <v>233</v>
      </c>
      <c r="I159" s="135"/>
      <c r="J159">
        <v>3.34</v>
      </c>
      <c r="K159" s="78" t="s">
        <v>243</v>
      </c>
      <c r="L159" s="121">
        <v>7</v>
      </c>
      <c r="M159" s="73">
        <f t="shared" si="4"/>
        <v>1</v>
      </c>
    </row>
    <row r="160" spans="1:13">
      <c r="A160" s="72" t="s">
        <v>230</v>
      </c>
      <c r="B160" s="161" t="s">
        <v>184</v>
      </c>
      <c r="C160" s="163">
        <v>40030</v>
      </c>
      <c r="D160">
        <v>0.2</v>
      </c>
      <c r="F160">
        <v>8.35</v>
      </c>
      <c r="G160">
        <v>23.37</v>
      </c>
      <c r="H160" s="64" t="s">
        <v>233</v>
      </c>
      <c r="I160" s="135" t="s">
        <v>244</v>
      </c>
      <c r="J160">
        <v>9.42</v>
      </c>
      <c r="K160" s="78" t="s">
        <v>243</v>
      </c>
      <c r="L160" s="121">
        <v>7</v>
      </c>
      <c r="M160" s="73" t="str">
        <f t="shared" ref="M160:M184" si="5">IF(J160&lt;L160,1,"")</f>
        <v/>
      </c>
    </row>
    <row r="161" spans="1:13">
      <c r="A161" s="72" t="s">
        <v>230</v>
      </c>
      <c r="B161" s="161" t="s">
        <v>184</v>
      </c>
      <c r="C161" s="163">
        <v>40030</v>
      </c>
      <c r="D161">
        <v>0.65</v>
      </c>
      <c r="F161">
        <v>8.4499999999999993</v>
      </c>
      <c r="G161">
        <v>23.35</v>
      </c>
      <c r="H161" s="64" t="s">
        <v>233</v>
      </c>
      <c r="I161" s="135" t="s">
        <v>244</v>
      </c>
      <c r="J161">
        <v>9.66</v>
      </c>
      <c r="K161" s="78" t="s">
        <v>243</v>
      </c>
      <c r="L161" s="121">
        <v>7</v>
      </c>
      <c r="M161" s="73" t="str">
        <f t="shared" si="5"/>
        <v/>
      </c>
    </row>
    <row r="162" spans="1:13">
      <c r="A162" s="72" t="s">
        <v>230</v>
      </c>
      <c r="B162" s="161" t="s">
        <v>184</v>
      </c>
      <c r="C162" s="163">
        <v>40030</v>
      </c>
      <c r="D162">
        <v>1.1399999999999999</v>
      </c>
      <c r="F162">
        <v>8.4499999999999993</v>
      </c>
      <c r="G162">
        <v>22.65</v>
      </c>
      <c r="H162" s="64" t="s">
        <v>233</v>
      </c>
      <c r="I162" s="135" t="s">
        <v>244</v>
      </c>
      <c r="J162">
        <v>10.220000000000001</v>
      </c>
      <c r="K162" s="78" t="s">
        <v>243</v>
      </c>
      <c r="L162" s="121">
        <v>7</v>
      </c>
      <c r="M162" s="73" t="str">
        <f t="shared" si="5"/>
        <v/>
      </c>
    </row>
    <row r="163" spans="1:13">
      <c r="A163" s="72" t="s">
        <v>230</v>
      </c>
      <c r="B163" s="161" t="s">
        <v>184</v>
      </c>
      <c r="C163" s="163">
        <v>40030</v>
      </c>
      <c r="D163">
        <v>1.74</v>
      </c>
      <c r="F163">
        <v>8.44</v>
      </c>
      <c r="G163">
        <v>20.63</v>
      </c>
      <c r="H163" s="64" t="s">
        <v>233</v>
      </c>
      <c r="I163" s="135" t="s">
        <v>244</v>
      </c>
      <c r="J163">
        <v>11.45</v>
      </c>
      <c r="K163" s="78" t="s">
        <v>243</v>
      </c>
      <c r="L163" s="121">
        <v>7</v>
      </c>
      <c r="M163" s="73" t="str">
        <f t="shared" si="5"/>
        <v/>
      </c>
    </row>
    <row r="164" spans="1:13">
      <c r="A164" s="72" t="s">
        <v>230</v>
      </c>
      <c r="B164" s="161" t="s">
        <v>184</v>
      </c>
      <c r="C164" s="163">
        <v>40030</v>
      </c>
      <c r="D164">
        <v>2.2200000000000002</v>
      </c>
      <c r="F164">
        <v>8.3800000000000008</v>
      </c>
      <c r="G164">
        <v>19.239999999999998</v>
      </c>
      <c r="H164" s="64" t="s">
        <v>233</v>
      </c>
      <c r="I164" s="135"/>
      <c r="J164">
        <v>11.78</v>
      </c>
      <c r="K164" s="78" t="s">
        <v>243</v>
      </c>
      <c r="L164" s="121">
        <v>7</v>
      </c>
      <c r="M164" s="73" t="str">
        <f t="shared" si="5"/>
        <v/>
      </c>
    </row>
    <row r="165" spans="1:13">
      <c r="A165" s="72" t="s">
        <v>230</v>
      </c>
      <c r="B165" s="161" t="s">
        <v>184</v>
      </c>
      <c r="C165" s="163">
        <v>40030</v>
      </c>
      <c r="D165">
        <v>2.74</v>
      </c>
      <c r="F165">
        <v>8.25</v>
      </c>
      <c r="G165">
        <v>18.47</v>
      </c>
      <c r="H165" s="64" t="s">
        <v>233</v>
      </c>
      <c r="I165" s="135"/>
      <c r="J165">
        <v>10.45</v>
      </c>
      <c r="K165" s="78" t="s">
        <v>243</v>
      </c>
      <c r="L165" s="121">
        <v>7</v>
      </c>
      <c r="M165" s="73" t="str">
        <f t="shared" si="5"/>
        <v/>
      </c>
    </row>
    <row r="166" spans="1:13">
      <c r="A166" s="72" t="s">
        <v>230</v>
      </c>
      <c r="B166" s="161" t="s">
        <v>184</v>
      </c>
      <c r="C166" s="163">
        <v>40030</v>
      </c>
      <c r="D166">
        <v>3.71</v>
      </c>
      <c r="F166">
        <v>8.0399999999999991</v>
      </c>
      <c r="G166">
        <v>17.91</v>
      </c>
      <c r="H166" s="64" t="s">
        <v>233</v>
      </c>
      <c r="I166" s="135"/>
      <c r="J166">
        <v>8.58</v>
      </c>
      <c r="K166" s="78" t="s">
        <v>243</v>
      </c>
      <c r="L166" s="121">
        <v>7</v>
      </c>
      <c r="M166" s="73" t="str">
        <f t="shared" si="5"/>
        <v/>
      </c>
    </row>
    <row r="167" spans="1:13">
      <c r="A167" s="72" t="s">
        <v>230</v>
      </c>
      <c r="B167" s="161" t="s">
        <v>184</v>
      </c>
      <c r="C167" s="163">
        <v>40030</v>
      </c>
      <c r="D167">
        <v>4.71</v>
      </c>
      <c r="F167">
        <v>7.86</v>
      </c>
      <c r="G167">
        <v>17.739999999999998</v>
      </c>
      <c r="H167" s="64" t="s">
        <v>233</v>
      </c>
      <c r="I167" s="135"/>
      <c r="J167">
        <v>6.41</v>
      </c>
      <c r="K167" s="78" t="s">
        <v>243</v>
      </c>
      <c r="L167" s="121">
        <v>7</v>
      </c>
      <c r="M167" s="73">
        <f t="shared" si="5"/>
        <v>1</v>
      </c>
    </row>
    <row r="168" spans="1:13">
      <c r="A168" s="72" t="s">
        <v>230</v>
      </c>
      <c r="B168" s="161" t="s">
        <v>184</v>
      </c>
      <c r="C168" s="163">
        <v>40030</v>
      </c>
      <c r="D168">
        <v>5.72</v>
      </c>
      <c r="F168">
        <v>7.78</v>
      </c>
      <c r="G168">
        <v>17.579999999999998</v>
      </c>
      <c r="H168" s="64" t="s">
        <v>233</v>
      </c>
      <c r="I168" s="135"/>
      <c r="J168">
        <v>5.3</v>
      </c>
      <c r="K168" s="78" t="s">
        <v>243</v>
      </c>
      <c r="L168" s="121">
        <v>7</v>
      </c>
      <c r="M168" s="73">
        <f t="shared" si="5"/>
        <v>1</v>
      </c>
    </row>
    <row r="169" spans="1:13">
      <c r="A169" s="72" t="s">
        <v>230</v>
      </c>
      <c r="B169" s="161" t="s">
        <v>184</v>
      </c>
      <c r="C169" s="163">
        <v>40030</v>
      </c>
      <c r="D169">
        <v>6.69</v>
      </c>
      <c r="F169">
        <v>7.72</v>
      </c>
      <c r="G169">
        <v>17.47</v>
      </c>
      <c r="H169" s="64" t="s">
        <v>233</v>
      </c>
      <c r="I169" s="135"/>
      <c r="J169">
        <v>4.67</v>
      </c>
      <c r="K169" s="78" t="s">
        <v>243</v>
      </c>
      <c r="L169" s="121">
        <v>7</v>
      </c>
      <c r="M169" s="73">
        <f t="shared" si="5"/>
        <v>1</v>
      </c>
    </row>
    <row r="170" spans="1:13">
      <c r="A170" s="72" t="s">
        <v>230</v>
      </c>
      <c r="B170" s="161" t="s">
        <v>184</v>
      </c>
      <c r="C170" s="163">
        <v>40030</v>
      </c>
      <c r="D170">
        <v>7.67</v>
      </c>
      <c r="F170">
        <v>7.65</v>
      </c>
      <c r="G170">
        <v>17.39</v>
      </c>
      <c r="H170" s="64" t="s">
        <v>233</v>
      </c>
      <c r="I170" s="135"/>
      <c r="J170">
        <v>3.87</v>
      </c>
      <c r="K170" s="78" t="s">
        <v>243</v>
      </c>
      <c r="L170" s="121">
        <v>7</v>
      </c>
      <c r="M170" s="73">
        <f t="shared" si="5"/>
        <v>1</v>
      </c>
    </row>
    <row r="171" spans="1:13">
      <c r="A171" s="72" t="s">
        <v>230</v>
      </c>
      <c r="B171" s="161" t="s">
        <v>184</v>
      </c>
      <c r="C171" s="163">
        <v>40030</v>
      </c>
      <c r="D171">
        <v>8.69</v>
      </c>
      <c r="F171">
        <v>7.6</v>
      </c>
      <c r="G171">
        <v>17.27</v>
      </c>
      <c r="H171" s="64" t="s">
        <v>233</v>
      </c>
      <c r="I171" s="135"/>
      <c r="J171">
        <v>3.09</v>
      </c>
      <c r="K171" s="78" t="s">
        <v>243</v>
      </c>
      <c r="L171" s="121">
        <v>7</v>
      </c>
      <c r="M171" s="73">
        <f t="shared" si="5"/>
        <v>1</v>
      </c>
    </row>
    <row r="172" spans="1:13">
      <c r="A172" s="72" t="s">
        <v>230</v>
      </c>
      <c r="B172" s="161" t="s">
        <v>184</v>
      </c>
      <c r="C172" s="163">
        <v>40030</v>
      </c>
      <c r="D172">
        <v>9.6999999999999993</v>
      </c>
      <c r="F172">
        <v>7.51</v>
      </c>
      <c r="G172">
        <v>16.59</v>
      </c>
      <c r="H172" s="64" t="s">
        <v>233</v>
      </c>
      <c r="I172" s="135"/>
      <c r="J172">
        <v>2.2200000000000002</v>
      </c>
      <c r="K172" s="78" t="s">
        <v>243</v>
      </c>
      <c r="L172" s="121">
        <v>7</v>
      </c>
      <c r="M172" s="73">
        <f t="shared" si="5"/>
        <v>1</v>
      </c>
    </row>
    <row r="173" spans="1:13">
      <c r="A173" s="72" t="s">
        <v>230</v>
      </c>
      <c r="B173" s="161" t="s">
        <v>184</v>
      </c>
      <c r="C173" s="163">
        <v>40030</v>
      </c>
      <c r="D173">
        <v>0.17</v>
      </c>
      <c r="F173">
        <v>8.17</v>
      </c>
      <c r="G173">
        <v>23.37</v>
      </c>
      <c r="H173" s="64" t="s">
        <v>233</v>
      </c>
      <c r="I173" s="135" t="s">
        <v>244</v>
      </c>
      <c r="J173">
        <v>8.84</v>
      </c>
      <c r="K173" s="78" t="s">
        <v>243</v>
      </c>
      <c r="L173" s="121">
        <v>7</v>
      </c>
      <c r="M173" s="73" t="str">
        <f t="shared" si="5"/>
        <v/>
      </c>
    </row>
    <row r="174" spans="1:13">
      <c r="A174" s="72" t="s">
        <v>230</v>
      </c>
      <c r="B174" s="161" t="s">
        <v>184</v>
      </c>
      <c r="C174" s="163">
        <v>40030</v>
      </c>
      <c r="D174">
        <v>0.44</v>
      </c>
      <c r="F174">
        <v>8.32</v>
      </c>
      <c r="G174">
        <v>23.38</v>
      </c>
      <c r="H174" s="64" t="s">
        <v>233</v>
      </c>
      <c r="I174" s="135" t="s">
        <v>244</v>
      </c>
      <c r="J174">
        <v>9.31</v>
      </c>
      <c r="K174" s="78" t="s">
        <v>243</v>
      </c>
      <c r="L174" s="121">
        <v>7</v>
      </c>
      <c r="M174" s="73" t="str">
        <f t="shared" si="5"/>
        <v/>
      </c>
    </row>
    <row r="175" spans="1:13">
      <c r="A175" s="72" t="s">
        <v>230</v>
      </c>
      <c r="B175" s="161" t="s">
        <v>184</v>
      </c>
      <c r="C175" s="163">
        <v>40030</v>
      </c>
      <c r="D175">
        <v>1.4</v>
      </c>
      <c r="F175">
        <v>8.33</v>
      </c>
      <c r="G175">
        <v>22.42</v>
      </c>
      <c r="H175" s="64" t="s">
        <v>233</v>
      </c>
      <c r="I175" s="135" t="s">
        <v>244</v>
      </c>
      <c r="J175">
        <v>10.45</v>
      </c>
      <c r="K175" s="78" t="s">
        <v>243</v>
      </c>
      <c r="L175" s="121">
        <v>7</v>
      </c>
      <c r="M175" s="73" t="str">
        <f t="shared" si="5"/>
        <v/>
      </c>
    </row>
    <row r="176" spans="1:13">
      <c r="A176" s="72" t="s">
        <v>230</v>
      </c>
      <c r="B176" s="161" t="s">
        <v>184</v>
      </c>
      <c r="C176" s="163">
        <v>40030</v>
      </c>
      <c r="D176">
        <v>2.4300000000000002</v>
      </c>
      <c r="F176">
        <v>8.23</v>
      </c>
      <c r="G176">
        <v>19.03</v>
      </c>
      <c r="H176" s="64" t="s">
        <v>233</v>
      </c>
      <c r="I176" s="135"/>
      <c r="J176">
        <v>11.11</v>
      </c>
      <c r="K176" s="78" t="s">
        <v>243</v>
      </c>
      <c r="L176" s="121">
        <v>7</v>
      </c>
      <c r="M176" s="73" t="str">
        <f t="shared" si="5"/>
        <v/>
      </c>
    </row>
    <row r="177" spans="1:13">
      <c r="A177" s="72" t="s">
        <v>230</v>
      </c>
      <c r="B177" s="161" t="s">
        <v>184</v>
      </c>
      <c r="C177" s="163">
        <v>40030</v>
      </c>
      <c r="D177">
        <v>3.42</v>
      </c>
      <c r="F177">
        <v>8.06</v>
      </c>
      <c r="G177">
        <v>18.010000000000002</v>
      </c>
      <c r="H177" s="64" t="s">
        <v>233</v>
      </c>
      <c r="I177" s="135"/>
      <c r="J177">
        <v>9.3800000000000008</v>
      </c>
      <c r="K177" s="78" t="s">
        <v>243</v>
      </c>
      <c r="L177" s="121">
        <v>7</v>
      </c>
      <c r="M177" s="73" t="str">
        <f t="shared" si="5"/>
        <v/>
      </c>
    </row>
    <row r="178" spans="1:13">
      <c r="A178" s="72" t="s">
        <v>230</v>
      </c>
      <c r="B178" s="161" t="s">
        <v>184</v>
      </c>
      <c r="C178" s="163">
        <v>40030</v>
      </c>
      <c r="D178">
        <v>4.8899999999999997</v>
      </c>
      <c r="F178">
        <v>7.87</v>
      </c>
      <c r="G178">
        <v>17.73</v>
      </c>
      <c r="H178" s="64" t="s">
        <v>233</v>
      </c>
      <c r="I178" s="135"/>
      <c r="J178">
        <v>6.88</v>
      </c>
      <c r="K178" s="78" t="s">
        <v>243</v>
      </c>
      <c r="L178" s="121">
        <v>7</v>
      </c>
      <c r="M178" s="73">
        <f t="shared" si="5"/>
        <v>1</v>
      </c>
    </row>
    <row r="179" spans="1:13">
      <c r="A179" s="72" t="s">
        <v>230</v>
      </c>
      <c r="B179" s="161" t="s">
        <v>184</v>
      </c>
      <c r="C179" s="163">
        <v>40030</v>
      </c>
      <c r="D179">
        <v>5.86</v>
      </c>
      <c r="F179">
        <v>7.8</v>
      </c>
      <c r="G179">
        <v>17.54</v>
      </c>
      <c r="H179" s="64" t="s">
        <v>233</v>
      </c>
      <c r="I179" s="135"/>
      <c r="J179">
        <v>5.55</v>
      </c>
      <c r="K179" s="78" t="s">
        <v>243</v>
      </c>
      <c r="L179" s="121">
        <v>7</v>
      </c>
      <c r="M179" s="73">
        <f t="shared" si="5"/>
        <v>1</v>
      </c>
    </row>
    <row r="180" spans="1:13">
      <c r="A180" s="72" t="s">
        <v>230</v>
      </c>
      <c r="B180" s="161" t="s">
        <v>184</v>
      </c>
      <c r="C180" s="163">
        <v>40030</v>
      </c>
      <c r="D180">
        <v>5.87</v>
      </c>
      <c r="F180">
        <v>7.8</v>
      </c>
      <c r="G180">
        <v>17.54</v>
      </c>
      <c r="H180" s="64" t="s">
        <v>233</v>
      </c>
      <c r="I180" s="135"/>
      <c r="J180">
        <v>5.54</v>
      </c>
      <c r="K180" s="78" t="s">
        <v>243</v>
      </c>
      <c r="L180" s="121">
        <v>7</v>
      </c>
      <c r="M180" s="73">
        <f t="shared" si="5"/>
        <v>1</v>
      </c>
    </row>
    <row r="181" spans="1:13">
      <c r="A181" s="72" t="s">
        <v>230</v>
      </c>
      <c r="B181" s="161" t="s">
        <v>184</v>
      </c>
      <c r="C181" s="163">
        <v>40030</v>
      </c>
      <c r="D181">
        <v>7.87</v>
      </c>
      <c r="F181">
        <v>7.71</v>
      </c>
      <c r="G181">
        <v>17.38</v>
      </c>
      <c r="H181" s="64" t="s">
        <v>233</v>
      </c>
      <c r="I181" s="135"/>
      <c r="J181">
        <v>4.1399999999999997</v>
      </c>
      <c r="K181" s="78" t="s">
        <v>243</v>
      </c>
      <c r="L181" s="121">
        <v>7</v>
      </c>
      <c r="M181" s="73">
        <f t="shared" si="5"/>
        <v>1</v>
      </c>
    </row>
    <row r="182" spans="1:13">
      <c r="A182" s="72" t="s">
        <v>230</v>
      </c>
      <c r="B182" s="161" t="s">
        <v>184</v>
      </c>
      <c r="C182" s="163">
        <v>40030</v>
      </c>
      <c r="D182">
        <v>8.9</v>
      </c>
      <c r="F182">
        <v>7.65</v>
      </c>
      <c r="G182">
        <v>17.190000000000001</v>
      </c>
      <c r="H182" s="64" t="s">
        <v>233</v>
      </c>
      <c r="I182" s="135"/>
      <c r="J182">
        <v>3.1</v>
      </c>
      <c r="K182" s="78" t="s">
        <v>243</v>
      </c>
      <c r="L182" s="121">
        <v>7</v>
      </c>
      <c r="M182" s="73">
        <f t="shared" si="5"/>
        <v>1</v>
      </c>
    </row>
    <row r="183" spans="1:13">
      <c r="A183" s="72" t="s">
        <v>230</v>
      </c>
      <c r="B183" s="161" t="s">
        <v>184</v>
      </c>
      <c r="C183" s="163">
        <v>40030</v>
      </c>
      <c r="D183">
        <v>8.91</v>
      </c>
      <c r="F183">
        <v>7.65</v>
      </c>
      <c r="G183">
        <v>17.190000000000001</v>
      </c>
      <c r="H183" s="64" t="s">
        <v>233</v>
      </c>
      <c r="I183" s="135"/>
      <c r="J183">
        <v>3.06</v>
      </c>
      <c r="K183" s="78" t="s">
        <v>243</v>
      </c>
      <c r="L183" s="121">
        <v>7</v>
      </c>
      <c r="M183" s="73">
        <f t="shared" si="5"/>
        <v>1</v>
      </c>
    </row>
    <row r="184" spans="1:13">
      <c r="A184" s="72" t="s">
        <v>230</v>
      </c>
      <c r="B184" s="161" t="s">
        <v>184</v>
      </c>
      <c r="C184" s="163">
        <v>40030</v>
      </c>
      <c r="D184">
        <v>9.89</v>
      </c>
      <c r="F184">
        <v>7.56</v>
      </c>
      <c r="G184">
        <v>16.440000000000001</v>
      </c>
      <c r="H184" s="64" t="s">
        <v>233</v>
      </c>
      <c r="I184" s="135"/>
      <c r="J184">
        <v>2</v>
      </c>
      <c r="K184" s="78" t="s">
        <v>243</v>
      </c>
      <c r="L184" s="121">
        <v>7</v>
      </c>
      <c r="M184" s="73">
        <f t="shared" si="5"/>
        <v>1</v>
      </c>
    </row>
    <row r="185" spans="1:13">
      <c r="A185" s="72" t="s">
        <v>230</v>
      </c>
      <c r="B185" s="161" t="s">
        <v>184</v>
      </c>
      <c r="C185" s="163">
        <v>40030</v>
      </c>
      <c r="D185">
        <v>0.2</v>
      </c>
      <c r="F185">
        <v>8.6300000000000008</v>
      </c>
      <c r="G185">
        <v>24.04</v>
      </c>
      <c r="H185" s="64" t="s">
        <v>233</v>
      </c>
      <c r="I185" s="135" t="s">
        <v>244</v>
      </c>
      <c r="J185">
        <v>10.23</v>
      </c>
      <c r="K185" s="78" t="s">
        <v>243</v>
      </c>
      <c r="L185" s="121">
        <v>7</v>
      </c>
      <c r="M185" s="73" t="str">
        <f t="shared" ref="M185:M207" si="6">IF(J185&lt;L185,1,"")</f>
        <v/>
      </c>
    </row>
    <row r="186" spans="1:13">
      <c r="A186" s="72" t="s">
        <v>230</v>
      </c>
      <c r="B186" s="161" t="s">
        <v>184</v>
      </c>
      <c r="C186" s="163">
        <v>40030</v>
      </c>
      <c r="D186">
        <v>0.21</v>
      </c>
      <c r="F186">
        <v>8.69</v>
      </c>
      <c r="G186">
        <v>24.04</v>
      </c>
      <c r="H186" s="64" t="s">
        <v>233</v>
      </c>
      <c r="I186" s="135" t="s">
        <v>244</v>
      </c>
      <c r="J186">
        <v>10.27</v>
      </c>
      <c r="K186" s="78" t="s">
        <v>243</v>
      </c>
      <c r="L186" s="121">
        <v>7</v>
      </c>
      <c r="M186" s="73" t="str">
        <f t="shared" si="6"/>
        <v/>
      </c>
    </row>
    <row r="187" spans="1:13">
      <c r="A187" s="72" t="s">
        <v>230</v>
      </c>
      <c r="B187" s="161" t="s">
        <v>184</v>
      </c>
      <c r="C187" s="163">
        <v>40030</v>
      </c>
      <c r="D187">
        <v>0.48</v>
      </c>
      <c r="F187">
        <v>8.7100000000000009</v>
      </c>
      <c r="G187">
        <v>24</v>
      </c>
      <c r="H187" s="64" t="s">
        <v>233</v>
      </c>
      <c r="I187" s="135" t="s">
        <v>244</v>
      </c>
      <c r="J187">
        <v>10.55</v>
      </c>
      <c r="K187" s="78" t="s">
        <v>243</v>
      </c>
      <c r="L187" s="121">
        <v>7</v>
      </c>
      <c r="M187" s="73" t="str">
        <f t="shared" si="6"/>
        <v/>
      </c>
    </row>
    <row r="188" spans="1:13">
      <c r="A188" s="72" t="s">
        <v>230</v>
      </c>
      <c r="B188" s="161" t="s">
        <v>184</v>
      </c>
      <c r="C188" s="163">
        <v>40030</v>
      </c>
      <c r="D188">
        <v>1.01</v>
      </c>
      <c r="F188">
        <v>8.69</v>
      </c>
      <c r="G188">
        <v>24.03</v>
      </c>
      <c r="H188" s="64" t="s">
        <v>233</v>
      </c>
      <c r="I188" s="135" t="s">
        <v>244</v>
      </c>
      <c r="J188">
        <v>10.56</v>
      </c>
      <c r="K188" s="78" t="s">
        <v>243</v>
      </c>
      <c r="L188" s="121">
        <v>7</v>
      </c>
      <c r="M188" s="73" t="str">
        <f t="shared" si="6"/>
        <v/>
      </c>
    </row>
    <row r="189" spans="1:13">
      <c r="A189" s="72" t="s">
        <v>230</v>
      </c>
      <c r="B189" s="161" t="s">
        <v>184</v>
      </c>
      <c r="C189" s="163">
        <v>40030</v>
      </c>
      <c r="D189">
        <v>1.01</v>
      </c>
      <c r="F189">
        <v>8.69</v>
      </c>
      <c r="G189">
        <v>24.02</v>
      </c>
      <c r="H189" s="64" t="s">
        <v>233</v>
      </c>
      <c r="I189" s="135" t="s">
        <v>244</v>
      </c>
      <c r="J189">
        <v>10.54</v>
      </c>
      <c r="K189" s="78" t="s">
        <v>243</v>
      </c>
      <c r="L189" s="121">
        <v>7</v>
      </c>
      <c r="M189" s="73" t="str">
        <f t="shared" si="6"/>
        <v/>
      </c>
    </row>
    <row r="190" spans="1:13">
      <c r="A190" s="72" t="s">
        <v>230</v>
      </c>
      <c r="B190" s="161" t="s">
        <v>184</v>
      </c>
      <c r="C190" s="163">
        <v>40030</v>
      </c>
      <c r="D190">
        <v>1.51</v>
      </c>
      <c r="F190">
        <v>8.66</v>
      </c>
      <c r="G190">
        <v>23.53</v>
      </c>
      <c r="H190" s="64" t="s">
        <v>233</v>
      </c>
      <c r="I190" s="135" t="s">
        <v>244</v>
      </c>
      <c r="J190">
        <v>10.9</v>
      </c>
      <c r="K190" s="78" t="s">
        <v>243</v>
      </c>
      <c r="L190" s="121">
        <v>7</v>
      </c>
      <c r="M190" s="73" t="str">
        <f t="shared" si="6"/>
        <v/>
      </c>
    </row>
    <row r="191" spans="1:13">
      <c r="A191" s="72" t="s">
        <v>230</v>
      </c>
      <c r="B191" s="161" t="s">
        <v>184</v>
      </c>
      <c r="C191" s="163">
        <v>40030</v>
      </c>
      <c r="D191">
        <v>2.0299999999999998</v>
      </c>
      <c r="F191">
        <v>8.58</v>
      </c>
      <c r="G191">
        <v>19.329999999999998</v>
      </c>
      <c r="H191" s="64" t="s">
        <v>233</v>
      </c>
      <c r="I191" s="135" t="s">
        <v>244</v>
      </c>
      <c r="J191">
        <v>12.02</v>
      </c>
      <c r="K191" s="78" t="s">
        <v>243</v>
      </c>
      <c r="L191" s="121">
        <v>7</v>
      </c>
      <c r="M191" s="73" t="str">
        <f t="shared" si="6"/>
        <v/>
      </c>
    </row>
    <row r="192" spans="1:13">
      <c r="A192" s="72" t="s">
        <v>230</v>
      </c>
      <c r="B192" s="161" t="s">
        <v>184</v>
      </c>
      <c r="C192" s="163">
        <v>40030</v>
      </c>
      <c r="D192">
        <v>2.0299999999999998</v>
      </c>
      <c r="F192">
        <v>8.59</v>
      </c>
      <c r="G192">
        <v>19.34</v>
      </c>
      <c r="H192" s="64" t="s">
        <v>233</v>
      </c>
      <c r="I192" s="135" t="s">
        <v>244</v>
      </c>
      <c r="J192">
        <v>12.02</v>
      </c>
      <c r="K192" s="78" t="s">
        <v>243</v>
      </c>
      <c r="L192" s="121">
        <v>7</v>
      </c>
      <c r="M192" s="73" t="str">
        <f t="shared" si="6"/>
        <v/>
      </c>
    </row>
    <row r="193" spans="1:13">
      <c r="A193" s="72" t="s">
        <v>230</v>
      </c>
      <c r="B193" s="161" t="s">
        <v>184</v>
      </c>
      <c r="C193" s="163">
        <v>40030</v>
      </c>
      <c r="D193">
        <v>2.5499999999999998</v>
      </c>
      <c r="F193">
        <v>8.51</v>
      </c>
      <c r="G193">
        <v>18.87</v>
      </c>
      <c r="H193" s="64" t="s">
        <v>233</v>
      </c>
      <c r="J193">
        <v>11.37</v>
      </c>
      <c r="K193" s="78" t="s">
        <v>243</v>
      </c>
      <c r="L193" s="121">
        <v>7</v>
      </c>
      <c r="M193" s="73" t="str">
        <f t="shared" si="6"/>
        <v/>
      </c>
    </row>
    <row r="194" spans="1:13">
      <c r="A194" s="72" t="s">
        <v>230</v>
      </c>
      <c r="B194" s="161" t="s">
        <v>184</v>
      </c>
      <c r="C194" s="163">
        <v>40030</v>
      </c>
      <c r="D194">
        <v>3.04</v>
      </c>
      <c r="F194">
        <v>8.43</v>
      </c>
      <c r="G194">
        <v>18.38</v>
      </c>
      <c r="H194" s="64" t="s">
        <v>233</v>
      </c>
      <c r="J194">
        <v>10.67</v>
      </c>
      <c r="K194" s="78" t="s">
        <v>243</v>
      </c>
      <c r="L194" s="121">
        <v>7</v>
      </c>
      <c r="M194" s="73" t="str">
        <f t="shared" si="6"/>
        <v/>
      </c>
    </row>
    <row r="195" spans="1:13">
      <c r="A195" s="72" t="s">
        <v>230</v>
      </c>
      <c r="B195" s="161" t="s">
        <v>184</v>
      </c>
      <c r="C195" s="163">
        <v>40030</v>
      </c>
      <c r="D195">
        <v>3.05</v>
      </c>
      <c r="F195">
        <v>8.42</v>
      </c>
      <c r="G195">
        <v>18.38</v>
      </c>
      <c r="H195" s="64" t="s">
        <v>233</v>
      </c>
      <c r="J195">
        <v>10.6</v>
      </c>
      <c r="K195" s="78" t="s">
        <v>243</v>
      </c>
      <c r="L195" s="121">
        <v>7</v>
      </c>
      <c r="M195" s="73" t="str">
        <f t="shared" si="6"/>
        <v/>
      </c>
    </row>
    <row r="196" spans="1:13">
      <c r="A196" s="72" t="s">
        <v>230</v>
      </c>
      <c r="B196" s="161" t="s">
        <v>184</v>
      </c>
      <c r="C196" s="163">
        <v>40030</v>
      </c>
      <c r="D196">
        <v>4.0599999999999996</v>
      </c>
      <c r="F196">
        <v>8.23</v>
      </c>
      <c r="G196">
        <v>17.88</v>
      </c>
      <c r="H196" s="64" t="s">
        <v>233</v>
      </c>
      <c r="J196">
        <v>9</v>
      </c>
      <c r="K196" s="78" t="s">
        <v>243</v>
      </c>
      <c r="L196" s="121">
        <v>7</v>
      </c>
      <c r="M196" s="73" t="str">
        <f t="shared" si="6"/>
        <v/>
      </c>
    </row>
    <row r="197" spans="1:13">
      <c r="A197" s="72" t="s">
        <v>230</v>
      </c>
      <c r="B197" s="161" t="s">
        <v>184</v>
      </c>
      <c r="C197" s="163">
        <v>40030</v>
      </c>
      <c r="D197">
        <v>5.07</v>
      </c>
      <c r="F197">
        <v>8.09</v>
      </c>
      <c r="G197">
        <v>17.72</v>
      </c>
      <c r="H197" s="64" t="s">
        <v>233</v>
      </c>
      <c r="J197">
        <v>7.2</v>
      </c>
      <c r="K197" s="78" t="s">
        <v>243</v>
      </c>
      <c r="L197" s="121">
        <v>7</v>
      </c>
      <c r="M197" s="73" t="str">
        <f t="shared" si="6"/>
        <v/>
      </c>
    </row>
    <row r="198" spans="1:13">
      <c r="A198" s="72" t="s">
        <v>230</v>
      </c>
      <c r="B198" s="161" t="s">
        <v>184</v>
      </c>
      <c r="C198" s="163">
        <v>40030</v>
      </c>
      <c r="D198">
        <v>5.07</v>
      </c>
      <c r="F198">
        <v>8.06</v>
      </c>
      <c r="G198">
        <v>17.690000000000001</v>
      </c>
      <c r="H198" s="64" t="s">
        <v>233</v>
      </c>
      <c r="J198">
        <v>7.03</v>
      </c>
      <c r="K198" s="78" t="s">
        <v>243</v>
      </c>
      <c r="L198" s="121">
        <v>7</v>
      </c>
      <c r="M198" s="73" t="str">
        <f t="shared" si="6"/>
        <v/>
      </c>
    </row>
    <row r="199" spans="1:13">
      <c r="A199" s="72" t="s">
        <v>230</v>
      </c>
      <c r="B199" s="161" t="s">
        <v>184</v>
      </c>
      <c r="C199" s="163">
        <v>40030</v>
      </c>
      <c r="D199">
        <v>5.0599999999999996</v>
      </c>
      <c r="F199">
        <v>7.98</v>
      </c>
      <c r="G199">
        <v>17.690000000000001</v>
      </c>
      <c r="H199" s="64" t="s">
        <v>233</v>
      </c>
      <c r="J199">
        <v>5.81</v>
      </c>
      <c r="K199" s="78" t="s">
        <v>243</v>
      </c>
      <c r="L199" s="121">
        <v>7</v>
      </c>
      <c r="M199" s="73">
        <f t="shared" si="6"/>
        <v>1</v>
      </c>
    </row>
    <row r="200" spans="1:13">
      <c r="A200" s="72" t="s">
        <v>230</v>
      </c>
      <c r="B200" s="161" t="s">
        <v>184</v>
      </c>
      <c r="C200" s="163">
        <v>40030</v>
      </c>
      <c r="D200">
        <v>6.03</v>
      </c>
      <c r="F200">
        <v>7.87</v>
      </c>
      <c r="G200">
        <v>17.53</v>
      </c>
      <c r="H200" s="64" t="s">
        <v>233</v>
      </c>
      <c r="J200">
        <v>4.7</v>
      </c>
      <c r="K200" s="78" t="s">
        <v>243</v>
      </c>
      <c r="L200" s="121">
        <v>7</v>
      </c>
      <c r="M200" s="73">
        <f t="shared" si="6"/>
        <v>1</v>
      </c>
    </row>
    <row r="201" spans="1:13">
      <c r="A201" s="72" t="s">
        <v>230</v>
      </c>
      <c r="B201" s="161" t="s">
        <v>184</v>
      </c>
      <c r="C201" s="163">
        <v>40030</v>
      </c>
      <c r="D201">
        <v>6.05</v>
      </c>
      <c r="F201">
        <v>7.87</v>
      </c>
      <c r="G201">
        <v>17.53</v>
      </c>
      <c r="H201" s="64" t="s">
        <v>233</v>
      </c>
      <c r="J201">
        <v>4.72</v>
      </c>
      <c r="K201" s="78" t="s">
        <v>243</v>
      </c>
      <c r="L201" s="121">
        <v>7</v>
      </c>
      <c r="M201" s="73">
        <f t="shared" si="6"/>
        <v>1</v>
      </c>
    </row>
    <row r="202" spans="1:13">
      <c r="A202" s="72" t="s">
        <v>230</v>
      </c>
      <c r="B202" s="161" t="s">
        <v>184</v>
      </c>
      <c r="C202" s="163">
        <v>40030</v>
      </c>
      <c r="D202">
        <v>7.06</v>
      </c>
      <c r="F202">
        <v>7.74</v>
      </c>
      <c r="G202">
        <v>17.350000000000001</v>
      </c>
      <c r="H202" s="64" t="s">
        <v>233</v>
      </c>
      <c r="J202">
        <v>3.36</v>
      </c>
      <c r="K202" s="78" t="s">
        <v>243</v>
      </c>
      <c r="L202" s="121">
        <v>7</v>
      </c>
      <c r="M202" s="73">
        <f t="shared" si="6"/>
        <v>1</v>
      </c>
    </row>
    <row r="203" spans="1:13">
      <c r="A203" s="72" t="s">
        <v>230</v>
      </c>
      <c r="B203" s="161" t="s">
        <v>184</v>
      </c>
      <c r="C203" s="163">
        <v>40030</v>
      </c>
      <c r="D203">
        <v>8.0399999999999991</v>
      </c>
      <c r="F203">
        <v>7.65</v>
      </c>
      <c r="G203">
        <v>17.190000000000001</v>
      </c>
      <c r="H203" s="64" t="s">
        <v>233</v>
      </c>
      <c r="J203">
        <v>1.92</v>
      </c>
      <c r="K203" s="78" t="s">
        <v>243</v>
      </c>
      <c r="L203" s="121">
        <v>7</v>
      </c>
      <c r="M203" s="73">
        <f t="shared" si="6"/>
        <v>1</v>
      </c>
    </row>
    <row r="204" spans="1:13">
      <c r="A204" s="72" t="s">
        <v>230</v>
      </c>
      <c r="B204" s="161" t="s">
        <v>184</v>
      </c>
      <c r="C204" s="163">
        <v>40030</v>
      </c>
      <c r="D204">
        <v>8.06</v>
      </c>
      <c r="F204">
        <v>7.65</v>
      </c>
      <c r="G204">
        <v>17.190000000000001</v>
      </c>
      <c r="H204" s="64" t="s">
        <v>233</v>
      </c>
      <c r="J204">
        <v>1.89</v>
      </c>
      <c r="K204" s="78" t="s">
        <v>243</v>
      </c>
      <c r="L204" s="121">
        <v>7</v>
      </c>
      <c r="M204" s="73">
        <f t="shared" si="6"/>
        <v>1</v>
      </c>
    </row>
    <row r="205" spans="1:13">
      <c r="A205" s="72" t="s">
        <v>230</v>
      </c>
      <c r="B205" s="161" t="s">
        <v>184</v>
      </c>
      <c r="C205" s="163">
        <v>40030</v>
      </c>
      <c r="D205">
        <v>9.01</v>
      </c>
      <c r="F205">
        <v>7.58</v>
      </c>
      <c r="G205">
        <v>17.07</v>
      </c>
      <c r="H205" s="64" t="s">
        <v>233</v>
      </c>
      <c r="J205">
        <v>1.31</v>
      </c>
      <c r="K205" s="78" t="s">
        <v>243</v>
      </c>
      <c r="L205" s="121">
        <v>7</v>
      </c>
      <c r="M205" s="73">
        <f t="shared" si="6"/>
        <v>1</v>
      </c>
    </row>
    <row r="206" spans="1:13">
      <c r="A206" s="72" t="s">
        <v>230</v>
      </c>
      <c r="B206" s="161" t="s">
        <v>184</v>
      </c>
      <c r="C206" s="163">
        <v>40030</v>
      </c>
      <c r="D206">
        <v>9.02</v>
      </c>
      <c r="F206">
        <v>7.58</v>
      </c>
      <c r="G206">
        <v>17.079999999999998</v>
      </c>
      <c r="H206" s="64" t="s">
        <v>233</v>
      </c>
      <c r="J206">
        <v>1.31</v>
      </c>
      <c r="K206" s="78" t="s">
        <v>243</v>
      </c>
      <c r="L206" s="121">
        <v>7</v>
      </c>
      <c r="M206" s="73">
        <f t="shared" si="6"/>
        <v>1</v>
      </c>
    </row>
    <row r="207" spans="1:13">
      <c r="A207" s="72" t="s">
        <v>230</v>
      </c>
      <c r="B207" s="161" t="s">
        <v>184</v>
      </c>
      <c r="C207" s="163">
        <v>40030</v>
      </c>
      <c r="D207">
        <v>9.0299999999999994</v>
      </c>
      <c r="F207">
        <v>7.53</v>
      </c>
      <c r="G207">
        <v>17.079999999999998</v>
      </c>
      <c r="H207" s="64" t="s">
        <v>233</v>
      </c>
      <c r="J207">
        <v>1.22</v>
      </c>
      <c r="K207" s="78" t="s">
        <v>243</v>
      </c>
      <c r="L207" s="121">
        <v>7</v>
      </c>
      <c r="M207" s="73">
        <f t="shared" si="6"/>
        <v>1</v>
      </c>
    </row>
  </sheetData>
  <autoFilter ref="A1:N119">
    <filterColumn colId="7">
      <filters>
        <filter val="Lead (µg/L)"/>
      </filters>
    </filterColumn>
    <sortState ref="A2:N103">
      <sortCondition ref="C2"/>
    </sortState>
  </autoFilter>
  <phoneticPr fontId="1" type="noConversion"/>
  <conditionalFormatting sqref="M1:M65533">
    <cfRule type="cellIs" dxfId="1" priority="7" stopIfTrue="1" operator="equal">
      <formula>"yes"</formula>
    </cfRule>
  </conditionalFormatting>
  <pageMargins left="0.75" right="0.75" top="1" bottom="1" header="0.5" footer="0.5"/>
  <pageSetup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N488"/>
  <sheetViews>
    <sheetView zoomScale="90" workbookViewId="0">
      <pane ySplit="1" topLeftCell="A264" activePane="bottomLeft" state="frozen"/>
      <selection pane="bottomLeft" activeCell="J151" sqref="J151"/>
    </sheetView>
  </sheetViews>
  <sheetFormatPr defaultRowHeight="12.75"/>
  <cols>
    <col min="1" max="1" width="22.85546875" style="72" bestFit="1" customWidth="1"/>
    <col min="2" max="2" width="16.85546875" style="72" customWidth="1"/>
    <col min="3" max="3" width="11" style="72" bestFit="1" customWidth="1"/>
    <col min="4" max="4" width="9.85546875" style="72" bestFit="1" customWidth="1"/>
    <col min="5" max="5" width="15.85546875" style="72" bestFit="1" customWidth="1"/>
    <col min="6" max="6" width="9" style="72" customWidth="1"/>
    <col min="7" max="7" width="15.85546875" style="72" customWidth="1"/>
    <col min="8" max="8" width="20.7109375" style="72" customWidth="1"/>
    <col min="9" max="9" width="5.28515625" style="72" bestFit="1" customWidth="1"/>
    <col min="10" max="10" width="13" style="3" bestFit="1" customWidth="1"/>
    <col min="11" max="11" width="30.5703125" style="72" customWidth="1"/>
    <col min="12" max="13" width="12.7109375" style="72" customWidth="1"/>
    <col min="14" max="14" width="19" style="3" bestFit="1" customWidth="1"/>
    <col min="15" max="15" width="13.28515625" style="72" customWidth="1"/>
    <col min="16" max="16" width="13.28515625" style="72" bestFit="1" customWidth="1"/>
    <col min="17" max="16384" width="9.140625" style="72"/>
  </cols>
  <sheetData>
    <row r="1" spans="1:14">
      <c r="A1" s="1" t="s">
        <v>0</v>
      </c>
      <c r="B1" s="2" t="s">
        <v>1</v>
      </c>
      <c r="C1" s="2" t="s">
        <v>2</v>
      </c>
      <c r="D1" s="2" t="s">
        <v>105</v>
      </c>
      <c r="E1" s="2" t="s">
        <v>6</v>
      </c>
      <c r="F1" s="15" t="s">
        <v>87</v>
      </c>
      <c r="G1" s="15" t="s">
        <v>88</v>
      </c>
      <c r="H1" s="2" t="s">
        <v>9</v>
      </c>
      <c r="I1" s="2" t="s">
        <v>11</v>
      </c>
      <c r="J1" s="2" t="s">
        <v>10</v>
      </c>
      <c r="K1" s="1" t="s">
        <v>3</v>
      </c>
      <c r="L1" s="1"/>
      <c r="M1" s="1"/>
      <c r="N1" s="2" t="s">
        <v>13</v>
      </c>
    </row>
    <row r="2" spans="1:14">
      <c r="A2" s="72" t="s">
        <v>5</v>
      </c>
      <c r="B2" s="53" t="s">
        <v>108</v>
      </c>
      <c r="C2" s="54">
        <v>39793</v>
      </c>
      <c r="D2" s="54"/>
      <c r="E2" s="55">
        <v>83.4</v>
      </c>
      <c r="F2" s="54"/>
      <c r="G2" s="53"/>
      <c r="H2" s="53" t="s">
        <v>109</v>
      </c>
      <c r="I2" s="53" t="s">
        <v>107</v>
      </c>
      <c r="J2" s="53">
        <v>0.2</v>
      </c>
      <c r="K2" s="56" t="s">
        <v>110</v>
      </c>
    </row>
    <row r="3" spans="1:14">
      <c r="A3" s="72" t="s">
        <v>5</v>
      </c>
      <c r="B3" s="53" t="s">
        <v>111</v>
      </c>
      <c r="C3" s="54">
        <v>39793</v>
      </c>
      <c r="D3" s="54"/>
      <c r="E3" s="55">
        <v>84</v>
      </c>
      <c r="F3" s="54"/>
      <c r="G3" s="53"/>
      <c r="H3" s="53" t="s">
        <v>109</v>
      </c>
      <c r="I3" s="53" t="s">
        <v>107</v>
      </c>
      <c r="J3" s="53">
        <v>0.2</v>
      </c>
      <c r="K3" s="56" t="s">
        <v>112</v>
      </c>
    </row>
    <row r="4" spans="1:14">
      <c r="A4" s="72" t="s">
        <v>5</v>
      </c>
      <c r="B4" s="53" t="s">
        <v>108</v>
      </c>
      <c r="C4" s="54">
        <v>39793</v>
      </c>
      <c r="D4" s="54"/>
      <c r="E4" s="55">
        <v>83.4</v>
      </c>
      <c r="F4" s="54"/>
      <c r="G4" s="53"/>
      <c r="H4" s="53" t="s">
        <v>113</v>
      </c>
      <c r="I4" s="53"/>
      <c r="J4" s="55">
        <v>1.7</v>
      </c>
      <c r="K4" s="56" t="s">
        <v>110</v>
      </c>
    </row>
    <row r="5" spans="1:14">
      <c r="A5" s="72" t="s">
        <v>5</v>
      </c>
      <c r="B5" s="53" t="s">
        <v>111</v>
      </c>
      <c r="C5" s="54">
        <v>39793</v>
      </c>
      <c r="D5" s="54"/>
      <c r="E5" s="55">
        <v>84</v>
      </c>
      <c r="F5" s="54"/>
      <c r="G5" s="53"/>
      <c r="H5" s="53" t="s">
        <v>113</v>
      </c>
      <c r="I5" s="53"/>
      <c r="J5" s="55">
        <v>1.6</v>
      </c>
      <c r="K5" s="56" t="s">
        <v>112</v>
      </c>
    </row>
    <row r="6" spans="1:14">
      <c r="A6" s="72" t="s">
        <v>5</v>
      </c>
      <c r="B6" s="53" t="s">
        <v>108</v>
      </c>
      <c r="C6" s="54">
        <v>39793</v>
      </c>
      <c r="D6" s="54"/>
      <c r="E6" s="55">
        <v>83.4</v>
      </c>
      <c r="F6" s="54"/>
      <c r="G6" s="53"/>
      <c r="H6" s="53" t="s">
        <v>114</v>
      </c>
      <c r="I6" s="53"/>
      <c r="J6" s="55">
        <v>0.11</v>
      </c>
      <c r="K6" s="56" t="s">
        <v>110</v>
      </c>
    </row>
    <row r="7" spans="1:14">
      <c r="A7" s="72" t="s">
        <v>5</v>
      </c>
      <c r="B7" s="53" t="s">
        <v>111</v>
      </c>
      <c r="C7" s="54">
        <v>39793</v>
      </c>
      <c r="D7" s="54"/>
      <c r="E7" s="55">
        <v>84</v>
      </c>
      <c r="F7" s="54"/>
      <c r="G7" s="53"/>
      <c r="H7" s="53" t="s">
        <v>114</v>
      </c>
      <c r="I7" s="53"/>
      <c r="J7" s="55">
        <v>0.12</v>
      </c>
      <c r="K7" s="56" t="s">
        <v>112</v>
      </c>
    </row>
    <row r="8" spans="1:14">
      <c r="A8" s="72" t="s">
        <v>5</v>
      </c>
      <c r="B8" s="53" t="s">
        <v>108</v>
      </c>
      <c r="C8" s="54">
        <v>39793</v>
      </c>
      <c r="D8" s="54"/>
      <c r="E8" s="55">
        <v>83.4</v>
      </c>
      <c r="F8" s="54"/>
      <c r="G8" s="53"/>
      <c r="H8" s="53" t="s">
        <v>115</v>
      </c>
      <c r="I8" s="53"/>
      <c r="J8" s="55">
        <v>4.2</v>
      </c>
      <c r="K8" s="56" t="s">
        <v>110</v>
      </c>
    </row>
    <row r="9" spans="1:14">
      <c r="A9" s="72" t="s">
        <v>5</v>
      </c>
      <c r="B9" s="53" t="s">
        <v>111</v>
      </c>
      <c r="C9" s="54">
        <v>39793</v>
      </c>
      <c r="D9" s="54"/>
      <c r="E9" s="55">
        <v>84</v>
      </c>
      <c r="F9" s="54"/>
      <c r="G9" s="53"/>
      <c r="H9" s="53" t="s">
        <v>115</v>
      </c>
      <c r="I9" s="53"/>
      <c r="J9" s="55">
        <v>4.0999999999999996</v>
      </c>
      <c r="K9" s="56" t="s">
        <v>112</v>
      </c>
    </row>
    <row r="10" spans="1:14">
      <c r="A10" s="72" t="s">
        <v>5</v>
      </c>
      <c r="B10" s="53" t="s">
        <v>108</v>
      </c>
      <c r="C10" s="54">
        <v>39793</v>
      </c>
      <c r="D10" s="54"/>
      <c r="E10" s="55">
        <v>83.4</v>
      </c>
      <c r="F10" s="54"/>
      <c r="G10" s="53"/>
      <c r="H10" s="53" t="s">
        <v>122</v>
      </c>
      <c r="I10" s="53"/>
      <c r="J10" s="57">
        <v>2.4</v>
      </c>
      <c r="K10" s="56" t="s">
        <v>110</v>
      </c>
    </row>
    <row r="11" spans="1:14">
      <c r="A11" s="72" t="s">
        <v>5</v>
      </c>
      <c r="B11" s="53" t="s">
        <v>111</v>
      </c>
      <c r="C11" s="54">
        <v>39793</v>
      </c>
      <c r="D11" s="54"/>
      <c r="E11" s="55">
        <v>84</v>
      </c>
      <c r="F11" s="54"/>
      <c r="G11" s="53"/>
      <c r="H11" s="53" t="s">
        <v>122</v>
      </c>
      <c r="I11" s="53"/>
      <c r="J11" s="57">
        <v>2.2000000000000002</v>
      </c>
      <c r="K11" s="56" t="s">
        <v>112</v>
      </c>
    </row>
    <row r="12" spans="1:14">
      <c r="A12" s="72" t="s">
        <v>5</v>
      </c>
      <c r="B12" s="53" t="s">
        <v>108</v>
      </c>
      <c r="C12" s="54">
        <v>39793</v>
      </c>
      <c r="D12" s="54"/>
      <c r="E12" s="55">
        <v>83.4</v>
      </c>
      <c r="F12" s="54"/>
      <c r="G12" s="53"/>
      <c r="H12" s="53" t="s">
        <v>125</v>
      </c>
      <c r="I12" s="53"/>
      <c r="J12" s="55">
        <v>0.1</v>
      </c>
      <c r="K12" s="56" t="s">
        <v>110</v>
      </c>
    </row>
    <row r="13" spans="1:14">
      <c r="A13" s="72" t="s">
        <v>5</v>
      </c>
      <c r="B13" s="53" t="s">
        <v>111</v>
      </c>
      <c r="C13" s="54">
        <v>39793</v>
      </c>
      <c r="D13" s="54"/>
      <c r="E13" s="55">
        <v>84</v>
      </c>
      <c r="F13" s="54"/>
      <c r="G13" s="53"/>
      <c r="H13" s="53" t="s">
        <v>125</v>
      </c>
      <c r="I13" s="53"/>
      <c r="J13" s="55">
        <v>0.1</v>
      </c>
      <c r="K13" s="56" t="s">
        <v>112</v>
      </c>
    </row>
    <row r="14" spans="1:14">
      <c r="A14" s="72" t="s">
        <v>5</v>
      </c>
      <c r="B14" s="59" t="s">
        <v>108</v>
      </c>
      <c r="C14" s="60">
        <v>39793</v>
      </c>
      <c r="D14" s="60"/>
      <c r="E14" s="57">
        <v>83.4</v>
      </c>
      <c r="F14" s="60"/>
      <c r="G14" s="59"/>
      <c r="H14" s="53" t="s">
        <v>130</v>
      </c>
      <c r="I14" s="59"/>
      <c r="J14" s="57">
        <v>0.7</v>
      </c>
      <c r="K14" s="59" t="s">
        <v>110</v>
      </c>
    </row>
    <row r="15" spans="1:14">
      <c r="A15" s="72" t="s">
        <v>5</v>
      </c>
      <c r="B15" s="59" t="s">
        <v>111</v>
      </c>
      <c r="C15" s="60">
        <v>39793</v>
      </c>
      <c r="D15" s="60"/>
      <c r="E15" s="57">
        <v>84</v>
      </c>
      <c r="F15" s="60"/>
      <c r="G15" s="59"/>
      <c r="H15" s="53" t="s">
        <v>130</v>
      </c>
      <c r="I15" s="59"/>
      <c r="J15" s="57">
        <v>0.7</v>
      </c>
      <c r="K15" s="59" t="s">
        <v>112</v>
      </c>
    </row>
    <row r="16" spans="1:14">
      <c r="A16" s="72" t="s">
        <v>5</v>
      </c>
      <c r="B16" s="59" t="s">
        <v>108</v>
      </c>
      <c r="C16" s="60">
        <v>39793</v>
      </c>
      <c r="D16" s="60"/>
      <c r="E16" s="57">
        <v>83.4</v>
      </c>
      <c r="F16" s="60"/>
      <c r="G16" s="59"/>
      <c r="H16" s="53" t="s">
        <v>131</v>
      </c>
      <c r="I16" s="59" t="s">
        <v>107</v>
      </c>
      <c r="J16" s="59">
        <v>0.2</v>
      </c>
      <c r="K16" s="59" t="s">
        <v>110</v>
      </c>
    </row>
    <row r="17" spans="1:14">
      <c r="A17" s="72" t="s">
        <v>5</v>
      </c>
      <c r="B17" s="59" t="s">
        <v>111</v>
      </c>
      <c r="C17" s="60">
        <v>39793</v>
      </c>
      <c r="D17" s="60"/>
      <c r="E17" s="57">
        <v>84</v>
      </c>
      <c r="F17" s="60"/>
      <c r="G17" s="59"/>
      <c r="H17" s="53" t="s">
        <v>131</v>
      </c>
      <c r="I17" s="59" t="s">
        <v>107</v>
      </c>
      <c r="J17" s="59">
        <v>0.2</v>
      </c>
      <c r="K17" s="59" t="s">
        <v>112</v>
      </c>
    </row>
    <row r="18" spans="1:14">
      <c r="A18" s="72" t="s">
        <v>5</v>
      </c>
      <c r="B18" s="59" t="s">
        <v>108</v>
      </c>
      <c r="C18" s="60">
        <v>39793</v>
      </c>
      <c r="D18" s="60"/>
      <c r="E18" s="57">
        <v>83.4</v>
      </c>
      <c r="F18" s="60"/>
      <c r="G18" s="59"/>
      <c r="H18" s="53" t="s">
        <v>132</v>
      </c>
      <c r="I18" s="59" t="s">
        <v>107</v>
      </c>
      <c r="J18" s="59">
        <v>0.5</v>
      </c>
      <c r="K18" s="59" t="s">
        <v>110</v>
      </c>
    </row>
    <row r="19" spans="1:14">
      <c r="A19" s="72" t="s">
        <v>5</v>
      </c>
      <c r="B19" s="59" t="s">
        <v>111</v>
      </c>
      <c r="C19" s="60">
        <v>39793</v>
      </c>
      <c r="D19" s="60"/>
      <c r="E19" s="57">
        <v>84</v>
      </c>
      <c r="F19" s="60"/>
      <c r="G19" s="59"/>
      <c r="H19" s="53" t="s">
        <v>132</v>
      </c>
      <c r="I19" s="59" t="s">
        <v>107</v>
      </c>
      <c r="J19" s="59">
        <v>0.5</v>
      </c>
      <c r="K19" s="59" t="s">
        <v>112</v>
      </c>
    </row>
    <row r="20" spans="1:14">
      <c r="A20" s="72" t="s">
        <v>5</v>
      </c>
      <c r="B20" s="59" t="s">
        <v>108</v>
      </c>
      <c r="C20" s="60">
        <v>39793</v>
      </c>
      <c r="D20" s="60"/>
      <c r="E20" s="57">
        <v>83.4</v>
      </c>
      <c r="F20" s="60"/>
      <c r="G20" s="59"/>
      <c r="H20" s="53" t="s">
        <v>134</v>
      </c>
      <c r="I20" s="59" t="s">
        <v>107</v>
      </c>
      <c r="J20" s="59">
        <v>0.1</v>
      </c>
      <c r="K20" s="59" t="s">
        <v>110</v>
      </c>
    </row>
    <row r="21" spans="1:14">
      <c r="A21" s="72" t="s">
        <v>5</v>
      </c>
      <c r="B21" s="59" t="s">
        <v>111</v>
      </c>
      <c r="C21" s="60">
        <v>39793</v>
      </c>
      <c r="D21" s="60"/>
      <c r="E21" s="57">
        <v>84</v>
      </c>
      <c r="F21" s="60"/>
      <c r="G21" s="59"/>
      <c r="H21" s="53" t="s">
        <v>134</v>
      </c>
      <c r="I21" s="59" t="s">
        <v>107</v>
      </c>
      <c r="J21" s="59">
        <v>0.1</v>
      </c>
      <c r="K21" s="59" t="s">
        <v>112</v>
      </c>
    </row>
    <row r="22" spans="1:14" s="75" customFormat="1">
      <c r="A22" s="72" t="s">
        <v>5</v>
      </c>
      <c r="B22" s="53" t="s">
        <v>118</v>
      </c>
      <c r="C22" s="54">
        <v>39793</v>
      </c>
      <c r="D22" s="54"/>
      <c r="E22" s="55">
        <v>101.5</v>
      </c>
      <c r="F22" s="54"/>
      <c r="G22" s="53"/>
      <c r="H22" s="53" t="s">
        <v>109</v>
      </c>
      <c r="I22" s="53" t="s">
        <v>107</v>
      </c>
      <c r="J22" s="53">
        <v>0.2</v>
      </c>
      <c r="K22" s="58" t="s">
        <v>119</v>
      </c>
      <c r="L22" s="26">
        <f>IF(E22&gt;400,((1.101672-(LN(400))*(0.041838))*EXP((0.7852*LN(400))+(-2.715))),((1.101672-(LN(E22))*(0.041838))*EXP((0.7852*LN(E22))+(-2.715))))</f>
        <v>2.2627377163862352</v>
      </c>
      <c r="M22" s="73" t="str">
        <f t="shared" ref="M22:M51" si="0">IF(J22&gt;L22,1,"")</f>
        <v/>
      </c>
      <c r="N22" s="74"/>
    </row>
    <row r="23" spans="1:14" s="75" customFormat="1">
      <c r="A23" s="72" t="s">
        <v>5</v>
      </c>
      <c r="B23" s="53" t="s">
        <v>120</v>
      </c>
      <c r="C23" s="54">
        <v>39793</v>
      </c>
      <c r="D23" s="54"/>
      <c r="E23" s="55">
        <v>102.2</v>
      </c>
      <c r="F23" s="54"/>
      <c r="G23" s="53"/>
      <c r="H23" s="53" t="s">
        <v>109</v>
      </c>
      <c r="I23" s="53" t="s">
        <v>107</v>
      </c>
      <c r="J23" s="53">
        <v>0.2</v>
      </c>
      <c r="K23" s="58" t="s">
        <v>119</v>
      </c>
      <c r="L23" s="26">
        <f>IF(E23&gt;400,((1.101672-(LN(400))*(0.041838))*EXP((0.7852*LN(400))+(-2.715))),((1.101672-(LN(E23))*(0.041838))*EXP((0.7852*LN(E23))+(-2.715))))</f>
        <v>2.2742616340712427</v>
      </c>
      <c r="M23" s="73" t="str">
        <f t="shared" si="0"/>
        <v/>
      </c>
      <c r="N23" s="74"/>
    </row>
    <row r="24" spans="1:14" s="75" customFormat="1">
      <c r="A24" s="72" t="s">
        <v>5</v>
      </c>
      <c r="B24" s="53" t="s">
        <v>121</v>
      </c>
      <c r="C24" s="54">
        <v>39793</v>
      </c>
      <c r="D24" s="54"/>
      <c r="E24" s="55">
        <v>102.4</v>
      </c>
      <c r="F24" s="54"/>
      <c r="G24" s="53"/>
      <c r="H24" s="53" t="s">
        <v>109</v>
      </c>
      <c r="I24" s="53" t="s">
        <v>107</v>
      </c>
      <c r="J24" s="53">
        <v>0.2</v>
      </c>
      <c r="K24" s="58" t="s">
        <v>119</v>
      </c>
      <c r="L24" s="26">
        <f>IF(E24&gt;400,((1.101672-(LN(400))*(0.041838))*EXP((0.7852*LN(400))+(-2.715))),((1.101672-(LN(E24))*(0.041838))*EXP((0.7852*LN(E24))+(-2.715))))</f>
        <v>2.2775503539521775</v>
      </c>
      <c r="M24" s="73" t="str">
        <f t="shared" si="0"/>
        <v/>
      </c>
      <c r="N24" s="74"/>
    </row>
    <row r="25" spans="1:14" s="75" customFormat="1">
      <c r="A25" s="72" t="s">
        <v>5</v>
      </c>
      <c r="B25" s="53" t="s">
        <v>118</v>
      </c>
      <c r="C25" s="54">
        <v>39793</v>
      </c>
      <c r="D25" s="54"/>
      <c r="E25" s="55">
        <v>101.5</v>
      </c>
      <c r="F25" s="54"/>
      <c r="G25" s="53"/>
      <c r="H25" s="53" t="s">
        <v>113</v>
      </c>
      <c r="I25" s="53"/>
      <c r="J25" s="55">
        <v>1</v>
      </c>
      <c r="K25" s="58" t="s">
        <v>119</v>
      </c>
      <c r="L25" s="26">
        <f>IF(E25&gt;400,((0.96)*EXP((0.8545*LN(400)+(-1.702)))),((0.96)*EXP((0.8545*LN(E25)+(-1.702)))))</f>
        <v>9.0704170904145869</v>
      </c>
      <c r="M25" s="73" t="str">
        <f t="shared" si="0"/>
        <v/>
      </c>
      <c r="N25" s="74"/>
    </row>
    <row r="26" spans="1:14" s="75" customFormat="1">
      <c r="A26" s="72" t="s">
        <v>5</v>
      </c>
      <c r="B26" s="53" t="s">
        <v>120</v>
      </c>
      <c r="C26" s="54">
        <v>39793</v>
      </c>
      <c r="D26" s="54"/>
      <c r="E26" s="55">
        <v>102.2</v>
      </c>
      <c r="F26" s="54"/>
      <c r="G26" s="53"/>
      <c r="H26" s="53" t="s">
        <v>113</v>
      </c>
      <c r="I26" s="53"/>
      <c r="J26" s="55">
        <v>1.3</v>
      </c>
      <c r="K26" s="58" t="s">
        <v>119</v>
      </c>
      <c r="L26" s="26">
        <f>IF(E26&gt;400,((0.96)*EXP((0.8545*LN(400)+(-1.702)))),((0.96)*EXP((0.8545*LN(E26)+(-1.702)))))</f>
        <v>9.1238432483963443</v>
      </c>
      <c r="M26" s="73" t="str">
        <f t="shared" si="0"/>
        <v/>
      </c>
      <c r="N26" s="74"/>
    </row>
    <row r="27" spans="1:14" s="75" customFormat="1">
      <c r="A27" s="72" t="s">
        <v>5</v>
      </c>
      <c r="B27" s="53" t="s">
        <v>121</v>
      </c>
      <c r="C27" s="54">
        <v>39793</v>
      </c>
      <c r="D27" s="54"/>
      <c r="E27" s="55">
        <v>102.4</v>
      </c>
      <c r="F27" s="54"/>
      <c r="G27" s="53"/>
      <c r="H27" s="53" t="s">
        <v>113</v>
      </c>
      <c r="I27" s="53"/>
      <c r="J27" s="55">
        <v>1.1000000000000001</v>
      </c>
      <c r="K27" s="58" t="s">
        <v>119</v>
      </c>
      <c r="L27" s="26">
        <f>IF(E27&gt;400,((0.96)*EXP((0.8545*LN(400)+(-1.702)))),((0.96)*EXP((0.8545*LN(E27)+(-1.702)))))</f>
        <v>9.1390980721496451</v>
      </c>
      <c r="M27" s="73" t="str">
        <f t="shared" si="0"/>
        <v/>
      </c>
      <c r="N27" s="74"/>
    </row>
    <row r="28" spans="1:14" s="75" customFormat="1">
      <c r="A28" s="72" t="s">
        <v>5</v>
      </c>
      <c r="B28" s="53" t="s">
        <v>118</v>
      </c>
      <c r="C28" s="54">
        <v>39793</v>
      </c>
      <c r="D28" s="54"/>
      <c r="E28" s="55">
        <v>101.5</v>
      </c>
      <c r="F28" s="54"/>
      <c r="G28" s="53"/>
      <c r="H28" s="53" t="s">
        <v>114</v>
      </c>
      <c r="I28" s="53" t="s">
        <v>107</v>
      </c>
      <c r="J28" s="53">
        <v>0.05</v>
      </c>
      <c r="K28" s="58" t="s">
        <v>119</v>
      </c>
      <c r="L28" s="26">
        <f>IF(E28&gt;400,((1.46203-(LN(400)*(0.145712)))*EXP(1.273*LN(400)+(-4.705))),((1.46203-(LN(E28)*(0.145712)))*EXP(1.273*LN(E28)+(-4.705))))</f>
        <v>2.5577627029292738</v>
      </c>
      <c r="M28" s="73" t="str">
        <f t="shared" si="0"/>
        <v/>
      </c>
      <c r="N28" s="74"/>
    </row>
    <row r="29" spans="1:14" s="75" customFormat="1">
      <c r="A29" s="72" t="s">
        <v>5</v>
      </c>
      <c r="B29" s="53" t="s">
        <v>120</v>
      </c>
      <c r="C29" s="54">
        <v>39793</v>
      </c>
      <c r="D29" s="54"/>
      <c r="E29" s="55">
        <v>102.2</v>
      </c>
      <c r="F29" s="54"/>
      <c r="G29" s="53"/>
      <c r="H29" s="53" t="s">
        <v>114</v>
      </c>
      <c r="I29" s="53" t="s">
        <v>107</v>
      </c>
      <c r="J29" s="53">
        <v>0.05</v>
      </c>
      <c r="K29" s="58" t="s">
        <v>119</v>
      </c>
      <c r="L29" s="26">
        <f>IF(E29&gt;400,((1.46203-(LN(400)*(0.145712)))*EXP(1.273*LN(400)+(-4.705))),((1.46203-(LN(E29)*(0.145712)))*EXP(1.273*LN(E29)+(-4.705))))</f>
        <v>2.5769634588177257</v>
      </c>
      <c r="M29" s="73" t="str">
        <f t="shared" si="0"/>
        <v/>
      </c>
      <c r="N29" s="74"/>
    </row>
    <row r="30" spans="1:14" s="75" customFormat="1">
      <c r="A30" s="72" t="s">
        <v>5</v>
      </c>
      <c r="B30" s="53" t="s">
        <v>121</v>
      </c>
      <c r="C30" s="54">
        <v>39793</v>
      </c>
      <c r="D30" s="54"/>
      <c r="E30" s="55">
        <v>102.4</v>
      </c>
      <c r="F30" s="54"/>
      <c r="G30" s="53"/>
      <c r="H30" s="53" t="s">
        <v>114</v>
      </c>
      <c r="I30" s="53" t="s">
        <v>107</v>
      </c>
      <c r="J30" s="53">
        <v>0.05</v>
      </c>
      <c r="K30" s="58" t="s">
        <v>119</v>
      </c>
      <c r="L30" s="26">
        <f>IF(E30&gt;400,((1.46203-(LN(400)*(0.145712)))*EXP(1.273*LN(400)+(-4.705))),((1.46203-(LN(E30)*(0.145712)))*EXP(1.273*LN(E30)+(-4.705))))</f>
        <v>2.5824507606575056</v>
      </c>
      <c r="M30" s="73" t="str">
        <f t="shared" si="0"/>
        <v/>
      </c>
      <c r="N30" s="74"/>
    </row>
    <row r="31" spans="1:14" s="75" customFormat="1">
      <c r="A31" s="72" t="s">
        <v>5</v>
      </c>
      <c r="B31" s="53" t="s">
        <v>118</v>
      </c>
      <c r="C31" s="54">
        <v>39793</v>
      </c>
      <c r="D31" s="54"/>
      <c r="E31" s="55">
        <v>101.5</v>
      </c>
      <c r="F31" s="54"/>
      <c r="G31" s="53"/>
      <c r="H31" s="53" t="s">
        <v>115</v>
      </c>
      <c r="I31" s="53"/>
      <c r="J31" s="55">
        <v>2.6</v>
      </c>
      <c r="K31" s="58" t="s">
        <v>119</v>
      </c>
      <c r="L31" s="26">
        <f>IF(E31&gt;400,((0.986)*EXP((0.8473*LN(400)+(0.884)))),((0.986)*EXP((0.8473*LN(E31)+(0.884)))))</f>
        <v>119.63876314563083</v>
      </c>
      <c r="M31" s="73" t="str">
        <f t="shared" si="0"/>
        <v/>
      </c>
      <c r="N31" s="74"/>
    </row>
    <row r="32" spans="1:14" s="75" customFormat="1">
      <c r="A32" s="72" t="s">
        <v>5</v>
      </c>
      <c r="B32" s="53" t="s">
        <v>120</v>
      </c>
      <c r="C32" s="54">
        <v>39793</v>
      </c>
      <c r="D32" s="54"/>
      <c r="E32" s="55">
        <v>102.2</v>
      </c>
      <c r="F32" s="54"/>
      <c r="G32" s="53"/>
      <c r="H32" s="53" t="s">
        <v>115</v>
      </c>
      <c r="I32" s="53"/>
      <c r="J32" s="55">
        <v>4.5</v>
      </c>
      <c r="K32" s="58" t="s">
        <v>119</v>
      </c>
      <c r="L32" s="26">
        <f>IF(E32&gt;400,((0.986)*EXP((0.8473*LN(400)+(0.884)))),((0.986)*EXP((0.8473*LN(E32)+(0.884)))))</f>
        <v>120.33749892786498</v>
      </c>
      <c r="M32" s="73" t="str">
        <f t="shared" si="0"/>
        <v/>
      </c>
      <c r="N32" s="74"/>
    </row>
    <row r="33" spans="1:14" s="75" customFormat="1">
      <c r="A33" s="72" t="s">
        <v>5</v>
      </c>
      <c r="B33" s="53" t="s">
        <v>121</v>
      </c>
      <c r="C33" s="54">
        <v>39793</v>
      </c>
      <c r="D33" s="54"/>
      <c r="E33" s="55">
        <v>102.4</v>
      </c>
      <c r="F33" s="54"/>
      <c r="G33" s="53"/>
      <c r="H33" s="53" t="s">
        <v>115</v>
      </c>
      <c r="I33" s="53"/>
      <c r="J33" s="55">
        <v>1.4</v>
      </c>
      <c r="K33" s="58" t="s">
        <v>119</v>
      </c>
      <c r="L33" s="26">
        <f>IF(E33&gt;400,((0.986)*EXP((0.8473*LN(400)+(0.884)))),((0.986)*EXP((0.8473*LN(E33)+(0.884)))))</f>
        <v>120.53700331113409</v>
      </c>
      <c r="M33" s="73" t="str">
        <f t="shared" si="0"/>
        <v/>
      </c>
      <c r="N33" s="74"/>
    </row>
    <row r="34" spans="1:14">
      <c r="A34" s="72" t="s">
        <v>5</v>
      </c>
      <c r="B34" s="53" t="s">
        <v>118</v>
      </c>
      <c r="C34" s="54">
        <v>39793</v>
      </c>
      <c r="D34" s="54"/>
      <c r="E34" s="55">
        <v>101.5</v>
      </c>
      <c r="F34" s="54"/>
      <c r="G34" s="53"/>
      <c r="H34" s="53" t="s">
        <v>122</v>
      </c>
      <c r="I34" s="53"/>
      <c r="J34" s="57">
        <v>2.8</v>
      </c>
      <c r="K34" s="58" t="s">
        <v>119</v>
      </c>
      <c r="L34" s="76">
        <f>Standards!$L$4</f>
        <v>150</v>
      </c>
      <c r="M34" s="73" t="str">
        <f t="shared" si="0"/>
        <v/>
      </c>
    </row>
    <row r="35" spans="1:14">
      <c r="A35" s="72" t="s">
        <v>5</v>
      </c>
      <c r="B35" s="53" t="s">
        <v>120</v>
      </c>
      <c r="C35" s="54">
        <v>39793</v>
      </c>
      <c r="D35" s="54"/>
      <c r="E35" s="55">
        <v>102.2</v>
      </c>
      <c r="F35" s="54"/>
      <c r="G35" s="53"/>
      <c r="H35" s="53" t="s">
        <v>122</v>
      </c>
      <c r="I35" s="53"/>
      <c r="J35" s="57">
        <v>3.1</v>
      </c>
      <c r="K35" s="58" t="s">
        <v>119</v>
      </c>
      <c r="L35" s="76">
        <f>Standards!$L$4</f>
        <v>150</v>
      </c>
      <c r="M35" s="73" t="str">
        <f t="shared" si="0"/>
        <v/>
      </c>
    </row>
    <row r="36" spans="1:14">
      <c r="A36" s="72" t="s">
        <v>5</v>
      </c>
      <c r="B36" s="53" t="s">
        <v>121</v>
      </c>
      <c r="C36" s="54">
        <v>39793</v>
      </c>
      <c r="D36" s="54"/>
      <c r="E36" s="55">
        <v>102.4</v>
      </c>
      <c r="F36" s="54"/>
      <c r="G36" s="53"/>
      <c r="H36" s="53" t="s">
        <v>122</v>
      </c>
      <c r="I36" s="53"/>
      <c r="J36" s="57">
        <v>2.9</v>
      </c>
      <c r="K36" s="58" t="s">
        <v>119</v>
      </c>
      <c r="L36" s="76">
        <f>Standards!$L$4</f>
        <v>150</v>
      </c>
      <c r="M36" s="73" t="str">
        <f t="shared" si="0"/>
        <v/>
      </c>
    </row>
    <row r="37" spans="1:14" ht="25.5">
      <c r="A37" s="72" t="s">
        <v>5</v>
      </c>
      <c r="B37" s="53" t="s">
        <v>118</v>
      </c>
      <c r="C37" s="54">
        <v>39793</v>
      </c>
      <c r="D37" s="54"/>
      <c r="E37" s="55">
        <v>101.5</v>
      </c>
      <c r="F37" s="54"/>
      <c r="G37" s="53"/>
      <c r="H37" s="53" t="s">
        <v>125</v>
      </c>
      <c r="I37" s="53" t="s">
        <v>107</v>
      </c>
      <c r="J37" s="53">
        <v>0.1</v>
      </c>
      <c r="K37" s="58" t="s">
        <v>167</v>
      </c>
      <c r="L37" s="26">
        <f>Standards!$L$8</f>
        <v>11</v>
      </c>
      <c r="M37" s="73" t="str">
        <f t="shared" si="0"/>
        <v/>
      </c>
    </row>
    <row r="38" spans="1:14" ht="25.5">
      <c r="A38" s="72" t="s">
        <v>5</v>
      </c>
      <c r="B38" s="53" t="s">
        <v>120</v>
      </c>
      <c r="C38" s="54">
        <v>39793</v>
      </c>
      <c r="D38" s="54"/>
      <c r="E38" s="55">
        <v>102.2</v>
      </c>
      <c r="F38" s="54"/>
      <c r="G38" s="53"/>
      <c r="H38" s="53" t="s">
        <v>125</v>
      </c>
      <c r="I38" s="53" t="s">
        <v>107</v>
      </c>
      <c r="J38" s="53">
        <v>0.1</v>
      </c>
      <c r="K38" s="58" t="s">
        <v>167</v>
      </c>
      <c r="L38" s="26">
        <f>Standards!$L$8</f>
        <v>11</v>
      </c>
      <c r="M38" s="73" t="str">
        <f t="shared" si="0"/>
        <v/>
      </c>
    </row>
    <row r="39" spans="1:14" ht="25.5">
      <c r="A39" s="72" t="s">
        <v>5</v>
      </c>
      <c r="B39" s="53" t="s">
        <v>121</v>
      </c>
      <c r="C39" s="54">
        <v>39793</v>
      </c>
      <c r="D39" s="54"/>
      <c r="E39" s="55">
        <v>102.4</v>
      </c>
      <c r="F39" s="54"/>
      <c r="G39" s="53"/>
      <c r="H39" s="53" t="s">
        <v>125</v>
      </c>
      <c r="I39" s="53" t="s">
        <v>107</v>
      </c>
      <c r="J39" s="53">
        <v>0.1</v>
      </c>
      <c r="K39" s="58" t="s">
        <v>167</v>
      </c>
      <c r="L39" s="26">
        <f>Standards!$L$8</f>
        <v>11</v>
      </c>
      <c r="M39" s="73" t="str">
        <f t="shared" si="0"/>
        <v/>
      </c>
    </row>
    <row r="40" spans="1:14">
      <c r="A40" s="72" t="s">
        <v>5</v>
      </c>
      <c r="B40" s="59" t="s">
        <v>118</v>
      </c>
      <c r="C40" s="60">
        <v>39793</v>
      </c>
      <c r="D40" s="60"/>
      <c r="E40" s="57">
        <v>101.5</v>
      </c>
      <c r="F40" s="60"/>
      <c r="G40" s="59"/>
      <c r="H40" s="53" t="s">
        <v>130</v>
      </c>
      <c r="I40" s="59"/>
      <c r="J40" s="57">
        <v>0.4</v>
      </c>
      <c r="K40" s="57" t="s">
        <v>119</v>
      </c>
      <c r="L40" s="26">
        <f>IF(E40&gt;400,((0.997)*EXP((0.846*LN(400)+(0.0584)))),((0.997)*EXP((0.846*LN(E40)+(0.0584)))))</f>
        <v>52.665744488595003</v>
      </c>
      <c r="M40" s="73" t="str">
        <f t="shared" si="0"/>
        <v/>
      </c>
    </row>
    <row r="41" spans="1:14">
      <c r="A41" s="72" t="s">
        <v>5</v>
      </c>
      <c r="B41" s="59" t="s">
        <v>120</v>
      </c>
      <c r="C41" s="60">
        <v>39793</v>
      </c>
      <c r="D41" s="60"/>
      <c r="E41" s="57">
        <v>102.2</v>
      </c>
      <c r="F41" s="60"/>
      <c r="G41" s="59"/>
      <c r="H41" s="53" t="s">
        <v>130</v>
      </c>
      <c r="I41" s="59"/>
      <c r="J41" s="57">
        <v>0.4</v>
      </c>
      <c r="K41" s="57" t="s">
        <v>119</v>
      </c>
      <c r="L41" s="26">
        <f>IF(E41&gt;400,((0.997)*EXP((0.846*LN(400)+(0.0584)))),((0.997)*EXP((0.846*LN(E41)+(0.0584)))))</f>
        <v>52.972859123181721</v>
      </c>
      <c r="M41" s="73" t="str">
        <f t="shared" si="0"/>
        <v/>
      </c>
    </row>
    <row r="42" spans="1:14">
      <c r="A42" s="72" t="s">
        <v>5</v>
      </c>
      <c r="B42" s="59" t="s">
        <v>121</v>
      </c>
      <c r="C42" s="60">
        <v>39793</v>
      </c>
      <c r="D42" s="60"/>
      <c r="E42" s="57">
        <v>102.4</v>
      </c>
      <c r="F42" s="60"/>
      <c r="G42" s="59"/>
      <c r="H42" s="53" t="s">
        <v>130</v>
      </c>
      <c r="I42" s="59"/>
      <c r="J42" s="57">
        <v>0.4</v>
      </c>
      <c r="K42" s="57" t="s">
        <v>119</v>
      </c>
      <c r="L42" s="26">
        <f>IF(E42&gt;400,((0.997)*EXP((0.846*LN(400)+(0.0584)))),((0.997)*EXP((0.846*LN(E42)+(0.0584)))))</f>
        <v>53.060546581000175</v>
      </c>
      <c r="M42" s="73" t="str">
        <f t="shared" si="0"/>
        <v/>
      </c>
    </row>
    <row r="43" spans="1:14">
      <c r="A43" s="72" t="s">
        <v>5</v>
      </c>
      <c r="B43" s="59" t="s">
        <v>118</v>
      </c>
      <c r="C43" s="60">
        <v>39793</v>
      </c>
      <c r="D43" s="60"/>
      <c r="E43" s="57">
        <v>101.5</v>
      </c>
      <c r="F43" s="60"/>
      <c r="G43" s="59"/>
      <c r="H43" s="53" t="s">
        <v>131</v>
      </c>
      <c r="I43" s="59" t="s">
        <v>107</v>
      </c>
      <c r="J43" s="59">
        <v>0.2</v>
      </c>
      <c r="K43" s="57" t="s">
        <v>119</v>
      </c>
      <c r="L43" s="77">
        <f>Standards!$L$16</f>
        <v>2</v>
      </c>
      <c r="M43" s="73" t="str">
        <f t="shared" si="0"/>
        <v/>
      </c>
    </row>
    <row r="44" spans="1:14">
      <c r="A44" s="72" t="s">
        <v>5</v>
      </c>
      <c r="B44" s="59" t="s">
        <v>120</v>
      </c>
      <c r="C44" s="60">
        <v>39793</v>
      </c>
      <c r="D44" s="60"/>
      <c r="E44" s="57">
        <v>102.2</v>
      </c>
      <c r="F44" s="60"/>
      <c r="G44" s="59"/>
      <c r="H44" s="53" t="s">
        <v>131</v>
      </c>
      <c r="I44" s="59" t="s">
        <v>107</v>
      </c>
      <c r="J44" s="59">
        <v>0.2</v>
      </c>
      <c r="K44" s="57" t="s">
        <v>119</v>
      </c>
      <c r="L44" s="77">
        <f>Standards!$L$16</f>
        <v>2</v>
      </c>
      <c r="M44" s="73" t="str">
        <f t="shared" si="0"/>
        <v/>
      </c>
    </row>
    <row r="45" spans="1:14">
      <c r="A45" s="72" t="s">
        <v>5</v>
      </c>
      <c r="B45" s="59" t="s">
        <v>121</v>
      </c>
      <c r="C45" s="60">
        <v>39793</v>
      </c>
      <c r="D45" s="60"/>
      <c r="E45" s="57">
        <v>102.4</v>
      </c>
      <c r="F45" s="60"/>
      <c r="G45" s="59"/>
      <c r="H45" s="53" t="s">
        <v>131</v>
      </c>
      <c r="I45" s="59" t="s">
        <v>107</v>
      </c>
      <c r="J45" s="59">
        <v>0.2</v>
      </c>
      <c r="K45" s="57" t="s">
        <v>119</v>
      </c>
      <c r="L45" s="77">
        <f>Standards!$L$16</f>
        <v>2</v>
      </c>
      <c r="M45" s="73" t="str">
        <f t="shared" si="0"/>
        <v/>
      </c>
    </row>
    <row r="46" spans="1:14">
      <c r="A46" s="72" t="s">
        <v>5</v>
      </c>
      <c r="B46" s="59" t="s">
        <v>118</v>
      </c>
      <c r="C46" s="60">
        <v>39793</v>
      </c>
      <c r="D46" s="60"/>
      <c r="E46" s="57">
        <v>101.5</v>
      </c>
      <c r="F46" s="60"/>
      <c r="G46" s="59"/>
      <c r="H46" s="53" t="s">
        <v>132</v>
      </c>
      <c r="I46" s="59" t="s">
        <v>107</v>
      </c>
      <c r="J46" s="59">
        <v>0.5</v>
      </c>
      <c r="K46" s="57" t="s">
        <v>119</v>
      </c>
      <c r="L46" s="26">
        <f>IF(E46&gt;400,((0.85)*EXP((1.72*LN(400)+(-6.52)))),((0.85)*EXP((1.72*LN(E46)+(-6.52)))))</f>
        <v>3.539488424646557</v>
      </c>
      <c r="M46" s="73" t="str">
        <f t="shared" si="0"/>
        <v/>
      </c>
    </row>
    <row r="47" spans="1:14">
      <c r="A47" s="72" t="s">
        <v>5</v>
      </c>
      <c r="B47" s="59" t="s">
        <v>120</v>
      </c>
      <c r="C47" s="60">
        <v>39793</v>
      </c>
      <c r="D47" s="60"/>
      <c r="E47" s="57">
        <v>102.2</v>
      </c>
      <c r="F47" s="60"/>
      <c r="G47" s="59"/>
      <c r="H47" s="53" t="s">
        <v>132</v>
      </c>
      <c r="I47" s="59" t="s">
        <v>107</v>
      </c>
      <c r="J47" s="59">
        <v>0.5</v>
      </c>
      <c r="K47" s="57" t="s">
        <v>119</v>
      </c>
      <c r="L47" s="26">
        <f>IF(E47&gt;400,((0.85)*EXP((1.72*LN(400)+(-6.52)))),((0.85)*EXP((1.72*LN(E47)+(-6.52)))))</f>
        <v>3.5815782537416783</v>
      </c>
      <c r="M47" s="73" t="str">
        <f t="shared" si="0"/>
        <v/>
      </c>
    </row>
    <row r="48" spans="1:14">
      <c r="A48" s="72" t="s">
        <v>5</v>
      </c>
      <c r="B48" s="59" t="s">
        <v>121</v>
      </c>
      <c r="C48" s="60">
        <v>39793</v>
      </c>
      <c r="D48" s="60"/>
      <c r="E48" s="57">
        <v>102.4</v>
      </c>
      <c r="F48" s="60"/>
      <c r="G48" s="59"/>
      <c r="H48" s="53" t="s">
        <v>132</v>
      </c>
      <c r="I48" s="59" t="s">
        <v>107</v>
      </c>
      <c r="J48" s="59">
        <v>0.5</v>
      </c>
      <c r="K48" s="57" t="s">
        <v>119</v>
      </c>
      <c r="L48" s="26">
        <f>IF(E48&gt;400,((0.85)*EXP((1.72*LN(400)+(-6.52)))),((0.85)*EXP((1.72*LN(E48)+(-6.52)))))</f>
        <v>3.5936421554088147</v>
      </c>
      <c r="M48" s="73" t="str">
        <f t="shared" si="0"/>
        <v/>
      </c>
    </row>
    <row r="49" spans="1:14">
      <c r="A49" s="72" t="s">
        <v>5</v>
      </c>
      <c r="B49" s="59" t="s">
        <v>118</v>
      </c>
      <c r="C49" s="60">
        <v>39793</v>
      </c>
      <c r="D49" s="60"/>
      <c r="E49" s="57">
        <v>101.5</v>
      </c>
      <c r="F49" s="60"/>
      <c r="G49" s="59"/>
      <c r="H49" s="53" t="s">
        <v>134</v>
      </c>
      <c r="I49" s="59" t="s">
        <v>107</v>
      </c>
      <c r="J49" s="59">
        <v>0.1</v>
      </c>
      <c r="K49" s="57" t="s">
        <v>119</v>
      </c>
      <c r="L49" s="77">
        <f>Standards!$L$18</f>
        <v>1.7</v>
      </c>
      <c r="M49" s="73" t="str">
        <f t="shared" si="0"/>
        <v/>
      </c>
    </row>
    <row r="50" spans="1:14">
      <c r="A50" s="72" t="s">
        <v>5</v>
      </c>
      <c r="B50" s="59" t="s">
        <v>120</v>
      </c>
      <c r="C50" s="60">
        <v>39793</v>
      </c>
      <c r="D50" s="60"/>
      <c r="E50" s="57">
        <v>102.2</v>
      </c>
      <c r="F50" s="60"/>
      <c r="G50" s="59"/>
      <c r="H50" s="53" t="s">
        <v>134</v>
      </c>
      <c r="I50" s="59" t="s">
        <v>107</v>
      </c>
      <c r="J50" s="59">
        <v>0.1</v>
      </c>
      <c r="K50" s="57" t="s">
        <v>119</v>
      </c>
      <c r="L50" s="77">
        <f>Standards!$L$18</f>
        <v>1.7</v>
      </c>
      <c r="M50" s="73" t="str">
        <f t="shared" si="0"/>
        <v/>
      </c>
    </row>
    <row r="51" spans="1:14">
      <c r="A51" s="72" t="s">
        <v>5</v>
      </c>
      <c r="B51" s="59" t="s">
        <v>121</v>
      </c>
      <c r="C51" s="60">
        <v>39793</v>
      </c>
      <c r="D51" s="60"/>
      <c r="E51" s="57">
        <v>102.4</v>
      </c>
      <c r="F51" s="60"/>
      <c r="G51" s="59"/>
      <c r="H51" s="53" t="s">
        <v>134</v>
      </c>
      <c r="I51" s="59" t="s">
        <v>107</v>
      </c>
      <c r="J51" s="59">
        <v>0.1</v>
      </c>
      <c r="K51" s="57" t="s">
        <v>119</v>
      </c>
      <c r="L51" s="77">
        <f>Standards!$L$18</f>
        <v>1.7</v>
      </c>
      <c r="M51" s="73" t="str">
        <f t="shared" si="0"/>
        <v/>
      </c>
    </row>
    <row r="52" spans="1:14">
      <c r="A52" s="78" t="s">
        <v>5</v>
      </c>
      <c r="B52" s="53" t="s">
        <v>182</v>
      </c>
      <c r="C52" s="54">
        <v>40030</v>
      </c>
      <c r="D52" s="54"/>
      <c r="E52" s="55">
        <v>120.6</v>
      </c>
      <c r="F52" s="54"/>
      <c r="G52" s="53"/>
      <c r="H52" s="53" t="s">
        <v>172</v>
      </c>
      <c r="I52" s="53"/>
      <c r="J52" s="111">
        <v>12.3</v>
      </c>
      <c r="K52" s="56" t="s">
        <v>177</v>
      </c>
      <c r="L52" s="72">
        <v>0.1</v>
      </c>
    </row>
    <row r="53" spans="1:14">
      <c r="A53" s="78" t="s">
        <v>5</v>
      </c>
      <c r="B53" s="53" t="s">
        <v>183</v>
      </c>
      <c r="C53" s="54">
        <v>40030</v>
      </c>
      <c r="D53" s="54"/>
      <c r="E53" s="55">
        <v>121.6</v>
      </c>
      <c r="F53" s="54"/>
      <c r="G53" s="53"/>
      <c r="H53" s="53" t="s">
        <v>172</v>
      </c>
      <c r="I53" s="53"/>
      <c r="J53" s="111">
        <v>10</v>
      </c>
      <c r="K53" s="56" t="s">
        <v>178</v>
      </c>
      <c r="L53" s="72">
        <v>0.1</v>
      </c>
    </row>
    <row r="54" spans="1:14">
      <c r="A54" s="78" t="s">
        <v>5</v>
      </c>
      <c r="B54" s="53" t="s">
        <v>182</v>
      </c>
      <c r="C54" s="54">
        <v>40030</v>
      </c>
      <c r="D54" s="54"/>
      <c r="E54" s="55">
        <v>120.6</v>
      </c>
      <c r="F54" s="54"/>
      <c r="G54" s="53"/>
      <c r="H54" s="53" t="s">
        <v>179</v>
      </c>
      <c r="I54" s="59" t="s">
        <v>107</v>
      </c>
      <c r="J54" s="57">
        <v>0.2</v>
      </c>
      <c r="K54" s="56" t="s">
        <v>177</v>
      </c>
      <c r="L54" s="72">
        <v>0.2</v>
      </c>
    </row>
    <row r="55" spans="1:14">
      <c r="A55" s="78" t="s">
        <v>5</v>
      </c>
      <c r="B55" s="53" t="s">
        <v>183</v>
      </c>
      <c r="C55" s="54">
        <v>40030</v>
      </c>
      <c r="D55" s="54"/>
      <c r="E55" s="55">
        <v>121.6</v>
      </c>
      <c r="F55" s="54"/>
      <c r="G55" s="53"/>
      <c r="H55" s="53" t="s">
        <v>179</v>
      </c>
      <c r="I55" s="59" t="s">
        <v>107</v>
      </c>
      <c r="J55" s="57">
        <v>0.2</v>
      </c>
      <c r="K55" s="56" t="s">
        <v>178</v>
      </c>
      <c r="L55" s="72">
        <v>0.2</v>
      </c>
    </row>
    <row r="56" spans="1:14">
      <c r="A56" s="78" t="s">
        <v>5</v>
      </c>
      <c r="B56" s="53" t="s">
        <v>182</v>
      </c>
      <c r="C56" s="54">
        <v>40030</v>
      </c>
      <c r="D56" s="54"/>
      <c r="E56" s="55">
        <v>120.6</v>
      </c>
      <c r="F56" s="54"/>
      <c r="G56" s="53"/>
      <c r="H56" s="53" t="s">
        <v>180</v>
      </c>
      <c r="I56" s="53"/>
      <c r="J56" s="111">
        <v>11.5</v>
      </c>
      <c r="K56" s="56" t="s">
        <v>177</v>
      </c>
      <c r="L56" s="72">
        <v>0.4</v>
      </c>
    </row>
    <row r="57" spans="1:14">
      <c r="A57" s="78" t="s">
        <v>5</v>
      </c>
      <c r="B57" s="53" t="s">
        <v>183</v>
      </c>
      <c r="C57" s="54">
        <v>40030</v>
      </c>
      <c r="D57" s="54"/>
      <c r="E57" s="55">
        <v>121.6</v>
      </c>
      <c r="F57" s="54"/>
      <c r="G57" s="53"/>
      <c r="H57" s="53" t="s">
        <v>180</v>
      </c>
      <c r="I57" s="53"/>
      <c r="J57" s="111">
        <v>8.9</v>
      </c>
      <c r="K57" s="56" t="s">
        <v>178</v>
      </c>
      <c r="L57" s="72">
        <v>0.4</v>
      </c>
    </row>
    <row r="58" spans="1:14">
      <c r="A58" s="78" t="s">
        <v>5</v>
      </c>
      <c r="B58" s="53" t="s">
        <v>182</v>
      </c>
      <c r="C58" s="54">
        <v>40030</v>
      </c>
      <c r="D58" s="54"/>
      <c r="E58" s="55">
        <v>120.6</v>
      </c>
      <c r="F58" s="54"/>
      <c r="G58" s="53"/>
      <c r="H58" s="53" t="s">
        <v>173</v>
      </c>
      <c r="I58" s="53"/>
      <c r="J58" s="111">
        <v>0.34</v>
      </c>
      <c r="K58" s="56" t="s">
        <v>177</v>
      </c>
      <c r="L58" s="72">
        <v>0.05</v>
      </c>
    </row>
    <row r="59" spans="1:14">
      <c r="A59" s="78" t="s">
        <v>5</v>
      </c>
      <c r="B59" s="53" t="s">
        <v>183</v>
      </c>
      <c r="C59" s="54">
        <v>40030</v>
      </c>
      <c r="E59" s="55">
        <v>121.6</v>
      </c>
      <c r="H59" s="64" t="s">
        <v>173</v>
      </c>
      <c r="J59" s="111">
        <v>0.31</v>
      </c>
      <c r="K59" s="56" t="s">
        <v>178</v>
      </c>
      <c r="L59" s="72">
        <v>0.05</v>
      </c>
    </row>
    <row r="60" spans="1:14" s="81" customFormat="1">
      <c r="A60" s="79" t="s">
        <v>5</v>
      </c>
      <c r="B60" s="112" t="s">
        <v>184</v>
      </c>
      <c r="C60" s="80">
        <v>40133</v>
      </c>
      <c r="E60" s="113">
        <v>116</v>
      </c>
      <c r="H60" s="68" t="s">
        <v>179</v>
      </c>
      <c r="I60" s="69" t="s">
        <v>107</v>
      </c>
      <c r="J60" s="70">
        <v>0.2</v>
      </c>
      <c r="K60" s="81" t="s">
        <v>119</v>
      </c>
      <c r="N60" s="82"/>
    </row>
    <row r="61" spans="1:14" s="81" customFormat="1">
      <c r="A61" s="79" t="s">
        <v>5</v>
      </c>
      <c r="B61" s="112" t="s">
        <v>185</v>
      </c>
      <c r="C61" s="80">
        <v>40133</v>
      </c>
      <c r="E61" s="113">
        <v>116</v>
      </c>
      <c r="H61" s="68" t="s">
        <v>179</v>
      </c>
      <c r="I61" s="69" t="s">
        <v>107</v>
      </c>
      <c r="J61" s="70">
        <v>0.2</v>
      </c>
      <c r="K61" s="81" t="s">
        <v>119</v>
      </c>
      <c r="N61" s="82"/>
    </row>
    <row r="62" spans="1:14" s="81" customFormat="1">
      <c r="A62" s="79" t="s">
        <v>5</v>
      </c>
      <c r="B62" s="112" t="s">
        <v>186</v>
      </c>
      <c r="C62" s="80">
        <v>40133</v>
      </c>
      <c r="E62" s="113">
        <v>116.6</v>
      </c>
      <c r="H62" s="68" t="s">
        <v>179</v>
      </c>
      <c r="I62" s="69" t="s">
        <v>107</v>
      </c>
      <c r="J62" s="70">
        <v>0.2</v>
      </c>
      <c r="K62" s="81" t="s">
        <v>119</v>
      </c>
      <c r="N62" s="82"/>
    </row>
    <row r="63" spans="1:14" s="81" customFormat="1">
      <c r="A63" s="79" t="s">
        <v>5</v>
      </c>
      <c r="B63" s="112" t="s">
        <v>187</v>
      </c>
      <c r="C63" s="80">
        <v>40133</v>
      </c>
      <c r="E63" s="113">
        <v>116.6</v>
      </c>
      <c r="H63" s="68" t="s">
        <v>179</v>
      </c>
      <c r="I63" s="69" t="s">
        <v>107</v>
      </c>
      <c r="J63" s="70">
        <v>0.2</v>
      </c>
      <c r="K63" s="81" t="s">
        <v>119</v>
      </c>
      <c r="N63" s="82"/>
    </row>
    <row r="64" spans="1:14" s="81" customFormat="1">
      <c r="A64" s="79" t="s">
        <v>5</v>
      </c>
      <c r="B64" s="112" t="s">
        <v>192</v>
      </c>
      <c r="C64" s="80">
        <v>40133</v>
      </c>
      <c r="E64" s="113">
        <v>109.1</v>
      </c>
      <c r="H64" s="68" t="s">
        <v>179</v>
      </c>
      <c r="I64" s="69" t="s">
        <v>107</v>
      </c>
      <c r="J64" s="70">
        <v>0.2</v>
      </c>
      <c r="K64" s="81" t="s">
        <v>196</v>
      </c>
      <c r="N64" s="82"/>
    </row>
    <row r="65" spans="1:14" s="81" customFormat="1">
      <c r="A65" s="79" t="s">
        <v>5</v>
      </c>
      <c r="B65" s="112" t="s">
        <v>193</v>
      </c>
      <c r="C65" s="80">
        <v>40133</v>
      </c>
      <c r="E65" s="114">
        <v>108.3</v>
      </c>
      <c r="H65" s="68" t="s">
        <v>179</v>
      </c>
      <c r="I65" s="69" t="s">
        <v>107</v>
      </c>
      <c r="J65" s="70">
        <v>0.2</v>
      </c>
      <c r="K65" s="81" t="s">
        <v>197</v>
      </c>
      <c r="N65" s="82"/>
    </row>
    <row r="66" spans="1:14" s="81" customFormat="1">
      <c r="A66" s="79" t="s">
        <v>5</v>
      </c>
      <c r="B66" s="112" t="s">
        <v>188</v>
      </c>
      <c r="C66" s="80">
        <v>40133</v>
      </c>
      <c r="E66" s="113">
        <v>109.1</v>
      </c>
      <c r="H66" s="68" t="s">
        <v>179</v>
      </c>
      <c r="I66" s="69" t="s">
        <v>107</v>
      </c>
      <c r="J66" s="70">
        <v>0.2</v>
      </c>
      <c r="K66" s="81" t="s">
        <v>119</v>
      </c>
      <c r="N66" s="82"/>
    </row>
    <row r="67" spans="1:14" s="81" customFormat="1">
      <c r="A67" s="79" t="s">
        <v>5</v>
      </c>
      <c r="B67" s="112" t="s">
        <v>189</v>
      </c>
      <c r="C67" s="80">
        <v>40133</v>
      </c>
      <c r="E67" s="114">
        <v>107.7</v>
      </c>
      <c r="H67" s="68" t="s">
        <v>179</v>
      </c>
      <c r="I67" s="69" t="s">
        <v>107</v>
      </c>
      <c r="J67" s="70">
        <v>0.2</v>
      </c>
      <c r="K67" s="81" t="s">
        <v>200</v>
      </c>
      <c r="N67" s="82"/>
    </row>
    <row r="68" spans="1:14" s="81" customFormat="1">
      <c r="A68" s="79" t="s">
        <v>5</v>
      </c>
      <c r="B68" s="112" t="s">
        <v>190</v>
      </c>
      <c r="C68" s="80">
        <v>40133</v>
      </c>
      <c r="E68" s="114">
        <v>107.7</v>
      </c>
      <c r="H68" s="68" t="s">
        <v>179</v>
      </c>
      <c r="I68" s="69" t="s">
        <v>107</v>
      </c>
      <c r="J68" s="70">
        <v>0.2</v>
      </c>
      <c r="K68" s="81" t="s">
        <v>195</v>
      </c>
      <c r="N68" s="82"/>
    </row>
    <row r="69" spans="1:14" s="81" customFormat="1">
      <c r="A69" s="79" t="s">
        <v>5</v>
      </c>
      <c r="B69" s="112" t="s">
        <v>191</v>
      </c>
      <c r="C69" s="80">
        <v>40133</v>
      </c>
      <c r="E69" s="114">
        <v>107.7</v>
      </c>
      <c r="H69" s="68" t="s">
        <v>179</v>
      </c>
      <c r="I69" s="69" t="s">
        <v>107</v>
      </c>
      <c r="J69" s="70">
        <v>0.2</v>
      </c>
      <c r="K69" s="81" t="s">
        <v>119</v>
      </c>
      <c r="N69" s="82"/>
    </row>
    <row r="70" spans="1:14" s="81" customFormat="1">
      <c r="A70" s="79" t="s">
        <v>5</v>
      </c>
      <c r="B70" s="112" t="s">
        <v>184</v>
      </c>
      <c r="C70" s="80">
        <v>40133</v>
      </c>
      <c r="E70" s="113">
        <v>116</v>
      </c>
      <c r="H70" s="68" t="s">
        <v>180</v>
      </c>
      <c r="I70" s="69"/>
      <c r="J70" s="113">
        <v>0.4</v>
      </c>
      <c r="K70" s="81" t="s">
        <v>119</v>
      </c>
      <c r="N70" s="82"/>
    </row>
    <row r="71" spans="1:14" s="81" customFormat="1">
      <c r="A71" s="79" t="s">
        <v>5</v>
      </c>
      <c r="B71" s="112" t="s">
        <v>185</v>
      </c>
      <c r="C71" s="80">
        <v>40133</v>
      </c>
      <c r="E71" s="113">
        <v>116</v>
      </c>
      <c r="H71" s="68" t="s">
        <v>180</v>
      </c>
      <c r="I71" s="69"/>
      <c r="J71" s="113">
        <v>0.4</v>
      </c>
      <c r="K71" s="81" t="s">
        <v>119</v>
      </c>
      <c r="N71" s="82"/>
    </row>
    <row r="72" spans="1:14" s="81" customFormat="1">
      <c r="A72" s="79" t="s">
        <v>5</v>
      </c>
      <c r="B72" s="112" t="s">
        <v>186</v>
      </c>
      <c r="C72" s="80">
        <v>40133</v>
      </c>
      <c r="E72" s="113">
        <v>116.6</v>
      </c>
      <c r="H72" s="68" t="s">
        <v>180</v>
      </c>
      <c r="I72" s="69"/>
      <c r="J72" s="113">
        <v>0.4</v>
      </c>
      <c r="K72" s="81" t="s">
        <v>119</v>
      </c>
      <c r="N72" s="82"/>
    </row>
    <row r="73" spans="1:14" s="81" customFormat="1">
      <c r="A73" s="79" t="s">
        <v>5</v>
      </c>
      <c r="B73" s="112" t="s">
        <v>187</v>
      </c>
      <c r="C73" s="80">
        <v>40133</v>
      </c>
      <c r="E73" s="113">
        <v>116.6</v>
      </c>
      <c r="H73" s="68" t="s">
        <v>180</v>
      </c>
      <c r="I73" s="69" t="s">
        <v>107</v>
      </c>
      <c r="J73" s="83">
        <v>0.4</v>
      </c>
      <c r="K73" s="81" t="s">
        <v>119</v>
      </c>
      <c r="N73" s="82"/>
    </row>
    <row r="74" spans="1:14" s="81" customFormat="1">
      <c r="A74" s="79" t="s">
        <v>5</v>
      </c>
      <c r="B74" s="112" t="s">
        <v>198</v>
      </c>
      <c r="C74" s="80">
        <v>40133</v>
      </c>
      <c r="E74" s="113">
        <v>109.1</v>
      </c>
      <c r="H74" s="68" t="s">
        <v>180</v>
      </c>
      <c r="I74" s="69"/>
      <c r="J74" s="113">
        <v>1.3</v>
      </c>
      <c r="K74" s="81" t="s">
        <v>119</v>
      </c>
      <c r="N74" s="82"/>
    </row>
    <row r="75" spans="1:14" s="81" customFormat="1">
      <c r="A75" s="79" t="s">
        <v>5</v>
      </c>
      <c r="B75" s="112" t="s">
        <v>188</v>
      </c>
      <c r="C75" s="80">
        <v>40133</v>
      </c>
      <c r="E75" s="113">
        <v>109.1</v>
      </c>
      <c r="H75" s="68" t="s">
        <v>180</v>
      </c>
      <c r="I75" s="69"/>
      <c r="J75" s="113">
        <v>0.8</v>
      </c>
      <c r="K75" s="81" t="s">
        <v>119</v>
      </c>
      <c r="N75" s="82"/>
    </row>
    <row r="76" spans="1:14" s="81" customFormat="1">
      <c r="A76" s="79" t="s">
        <v>5</v>
      </c>
      <c r="B76" s="112" t="s">
        <v>189</v>
      </c>
      <c r="C76" s="80">
        <v>40133</v>
      </c>
      <c r="E76" s="114">
        <v>107.7</v>
      </c>
      <c r="H76" s="68" t="s">
        <v>180</v>
      </c>
      <c r="I76" s="69"/>
      <c r="J76" s="113">
        <v>1.1000000000000001</v>
      </c>
      <c r="K76" s="81" t="s">
        <v>200</v>
      </c>
      <c r="N76" s="82"/>
    </row>
    <row r="77" spans="1:14" s="81" customFormat="1">
      <c r="A77" s="79" t="s">
        <v>5</v>
      </c>
      <c r="B77" s="112" t="s">
        <v>190</v>
      </c>
      <c r="C77" s="80">
        <v>40133</v>
      </c>
      <c r="E77" s="114">
        <v>107.7</v>
      </c>
      <c r="H77" s="68" t="s">
        <v>180</v>
      </c>
      <c r="I77" s="69"/>
      <c r="J77" s="113">
        <v>0.7</v>
      </c>
      <c r="K77" s="81" t="s">
        <v>195</v>
      </c>
      <c r="N77" s="82"/>
    </row>
    <row r="78" spans="1:14" s="81" customFormat="1">
      <c r="A78" s="79" t="s">
        <v>5</v>
      </c>
      <c r="B78" s="112" t="s">
        <v>191</v>
      </c>
      <c r="C78" s="80">
        <v>40133</v>
      </c>
      <c r="E78" s="114">
        <v>107.7</v>
      </c>
      <c r="H78" s="68" t="s">
        <v>180</v>
      </c>
      <c r="J78" s="113">
        <v>0.8</v>
      </c>
      <c r="K78" s="81" t="s">
        <v>119</v>
      </c>
      <c r="N78" s="82"/>
    </row>
    <row r="79" spans="1:14" s="81" customFormat="1">
      <c r="A79" s="79" t="s">
        <v>5</v>
      </c>
      <c r="B79" s="112" t="s">
        <v>184</v>
      </c>
      <c r="C79" s="80">
        <v>40133</v>
      </c>
      <c r="E79" s="113">
        <v>116</v>
      </c>
      <c r="H79" s="68" t="s">
        <v>173</v>
      </c>
      <c r="I79" s="69" t="s">
        <v>107</v>
      </c>
      <c r="J79" s="115">
        <v>0.05</v>
      </c>
      <c r="K79" s="81" t="s">
        <v>119</v>
      </c>
      <c r="N79" s="82"/>
    </row>
    <row r="80" spans="1:14" s="81" customFormat="1">
      <c r="A80" s="79" t="s">
        <v>5</v>
      </c>
      <c r="B80" s="112" t="s">
        <v>185</v>
      </c>
      <c r="C80" s="80">
        <v>40133</v>
      </c>
      <c r="E80" s="113">
        <v>116</v>
      </c>
      <c r="H80" s="68" t="s">
        <v>173</v>
      </c>
      <c r="I80" s="69" t="s">
        <v>107</v>
      </c>
      <c r="J80" s="115">
        <v>0.05</v>
      </c>
      <c r="K80" s="81" t="s">
        <v>119</v>
      </c>
      <c r="N80" s="82"/>
    </row>
    <row r="81" spans="1:14" s="81" customFormat="1">
      <c r="A81" s="79" t="s">
        <v>5</v>
      </c>
      <c r="B81" s="112" t="s">
        <v>186</v>
      </c>
      <c r="C81" s="80">
        <v>40133</v>
      </c>
      <c r="E81" s="113">
        <v>116.6</v>
      </c>
      <c r="H81" s="68" t="s">
        <v>173</v>
      </c>
      <c r="I81" s="69" t="s">
        <v>107</v>
      </c>
      <c r="J81" s="115">
        <v>0.05</v>
      </c>
      <c r="K81" s="81" t="s">
        <v>119</v>
      </c>
      <c r="N81" s="82"/>
    </row>
    <row r="82" spans="1:14" s="81" customFormat="1">
      <c r="A82" s="79" t="s">
        <v>5</v>
      </c>
      <c r="B82" s="112" t="s">
        <v>187</v>
      </c>
      <c r="C82" s="80">
        <v>40133</v>
      </c>
      <c r="E82" s="113">
        <v>116.6</v>
      </c>
      <c r="H82" s="68" t="s">
        <v>173</v>
      </c>
      <c r="I82" s="69" t="s">
        <v>107</v>
      </c>
      <c r="J82" s="115">
        <v>0.05</v>
      </c>
      <c r="K82" s="81" t="s">
        <v>119</v>
      </c>
      <c r="N82" s="82"/>
    </row>
    <row r="83" spans="1:14" s="81" customFormat="1">
      <c r="A83" s="79" t="s">
        <v>5</v>
      </c>
      <c r="B83" s="112" t="s">
        <v>192</v>
      </c>
      <c r="C83" s="80">
        <v>40133</v>
      </c>
      <c r="E83" s="113">
        <v>109.1</v>
      </c>
      <c r="H83" s="68" t="s">
        <v>173</v>
      </c>
      <c r="I83" s="69"/>
      <c r="J83" s="113">
        <v>0.59</v>
      </c>
      <c r="K83" s="81" t="s">
        <v>196</v>
      </c>
      <c r="N83" s="82"/>
    </row>
    <row r="84" spans="1:14" s="81" customFormat="1">
      <c r="A84" s="79" t="s">
        <v>5</v>
      </c>
      <c r="B84" s="112" t="s">
        <v>193</v>
      </c>
      <c r="C84" s="80">
        <v>40133</v>
      </c>
      <c r="E84" s="114">
        <v>108.3</v>
      </c>
      <c r="H84" s="68" t="s">
        <v>173</v>
      </c>
      <c r="I84" s="69"/>
      <c r="J84" s="113">
        <v>0.55000000000000004</v>
      </c>
      <c r="K84" s="81" t="s">
        <v>197</v>
      </c>
      <c r="N84" s="82"/>
    </row>
    <row r="85" spans="1:14" s="81" customFormat="1">
      <c r="A85" s="79" t="s">
        <v>5</v>
      </c>
      <c r="B85" s="112" t="s">
        <v>188</v>
      </c>
      <c r="C85" s="80">
        <v>40133</v>
      </c>
      <c r="E85" s="113">
        <v>109.1</v>
      </c>
      <c r="H85" s="68" t="s">
        <v>173</v>
      </c>
      <c r="I85" s="69"/>
      <c r="J85" s="113">
        <v>0.7</v>
      </c>
      <c r="K85" s="81" t="s">
        <v>119</v>
      </c>
      <c r="N85" s="82"/>
    </row>
    <row r="86" spans="1:14" s="81" customFormat="1">
      <c r="A86" s="79" t="s">
        <v>5</v>
      </c>
      <c r="B86" s="112" t="s">
        <v>189</v>
      </c>
      <c r="C86" s="80">
        <v>40133</v>
      </c>
      <c r="E86" s="114">
        <v>107.7</v>
      </c>
      <c r="H86" s="68" t="s">
        <v>173</v>
      </c>
      <c r="I86" s="69"/>
      <c r="J86" s="113">
        <v>0.31</v>
      </c>
      <c r="K86" s="81" t="s">
        <v>200</v>
      </c>
      <c r="N86" s="82"/>
    </row>
    <row r="87" spans="1:14" s="81" customFormat="1">
      <c r="A87" s="79" t="s">
        <v>5</v>
      </c>
      <c r="B87" s="112" t="s">
        <v>190</v>
      </c>
      <c r="C87" s="80">
        <v>40133</v>
      </c>
      <c r="E87" s="114">
        <v>107.7</v>
      </c>
      <c r="H87" s="68" t="s">
        <v>173</v>
      </c>
      <c r="I87" s="69"/>
      <c r="J87" s="113">
        <v>0.31</v>
      </c>
      <c r="K87" s="81" t="s">
        <v>195</v>
      </c>
      <c r="N87" s="82"/>
    </row>
    <row r="88" spans="1:14" s="81" customFormat="1">
      <c r="A88" s="79" t="s">
        <v>5</v>
      </c>
      <c r="B88" s="112" t="s">
        <v>191</v>
      </c>
      <c r="C88" s="80">
        <v>40133</v>
      </c>
      <c r="E88" s="114">
        <v>107.7</v>
      </c>
      <c r="H88" s="68" t="s">
        <v>173</v>
      </c>
      <c r="I88" s="69"/>
      <c r="J88" s="114">
        <v>0.38</v>
      </c>
      <c r="K88" s="81" t="s">
        <v>119</v>
      </c>
      <c r="N88" s="82"/>
    </row>
    <row r="89" spans="1:14" s="81" customFormat="1">
      <c r="A89" s="79" t="s">
        <v>5</v>
      </c>
      <c r="B89" s="112" t="s">
        <v>184</v>
      </c>
      <c r="C89" s="80">
        <v>40133</v>
      </c>
      <c r="E89" s="113">
        <v>116</v>
      </c>
      <c r="H89" s="68" t="s">
        <v>172</v>
      </c>
      <c r="I89" s="69"/>
      <c r="J89" s="113">
        <v>3</v>
      </c>
      <c r="K89" s="81" t="s">
        <v>119</v>
      </c>
      <c r="N89" s="82"/>
    </row>
    <row r="90" spans="1:14" s="81" customFormat="1">
      <c r="A90" s="79" t="s">
        <v>5</v>
      </c>
      <c r="B90" s="112" t="s">
        <v>185</v>
      </c>
      <c r="C90" s="80">
        <v>40133</v>
      </c>
      <c r="E90" s="113">
        <v>116</v>
      </c>
      <c r="H90" s="68" t="s">
        <v>172</v>
      </c>
      <c r="I90" s="69" t="s">
        <v>107</v>
      </c>
      <c r="J90" s="83">
        <v>0.1</v>
      </c>
      <c r="K90" s="81" t="s">
        <v>119</v>
      </c>
      <c r="N90" s="82"/>
    </row>
    <row r="91" spans="1:14" s="81" customFormat="1">
      <c r="A91" s="79" t="s">
        <v>5</v>
      </c>
      <c r="B91" s="112" t="s">
        <v>186</v>
      </c>
      <c r="C91" s="80">
        <v>40133</v>
      </c>
      <c r="E91" s="113">
        <v>116.6</v>
      </c>
      <c r="H91" s="68" t="s">
        <v>172</v>
      </c>
      <c r="I91" s="69" t="s">
        <v>107</v>
      </c>
      <c r="J91" s="83">
        <v>0.1</v>
      </c>
      <c r="K91" s="81" t="s">
        <v>119</v>
      </c>
      <c r="N91" s="82"/>
    </row>
    <row r="92" spans="1:14" s="81" customFormat="1">
      <c r="A92" s="79" t="s">
        <v>5</v>
      </c>
      <c r="B92" s="112" t="s">
        <v>187</v>
      </c>
      <c r="C92" s="80">
        <v>40133</v>
      </c>
      <c r="E92" s="113">
        <v>116.6</v>
      </c>
      <c r="H92" s="68" t="s">
        <v>172</v>
      </c>
      <c r="I92" s="69" t="s">
        <v>107</v>
      </c>
      <c r="J92" s="83">
        <v>0.1</v>
      </c>
      <c r="K92" s="81" t="s">
        <v>119</v>
      </c>
      <c r="N92" s="82"/>
    </row>
    <row r="93" spans="1:14" s="81" customFormat="1">
      <c r="A93" s="79" t="s">
        <v>5</v>
      </c>
      <c r="B93" s="112" t="s">
        <v>192</v>
      </c>
      <c r="C93" s="80">
        <v>40133</v>
      </c>
      <c r="E93" s="113">
        <v>109.1</v>
      </c>
      <c r="H93" s="68" t="s">
        <v>172</v>
      </c>
      <c r="I93" s="69"/>
      <c r="J93" s="113">
        <v>2</v>
      </c>
      <c r="K93" s="81" t="s">
        <v>201</v>
      </c>
      <c r="N93" s="82"/>
    </row>
    <row r="94" spans="1:14" s="81" customFormat="1">
      <c r="A94" s="79" t="s">
        <v>5</v>
      </c>
      <c r="B94" s="112" t="s">
        <v>193</v>
      </c>
      <c r="C94" s="80">
        <v>40133</v>
      </c>
      <c r="E94" s="114">
        <v>108.3</v>
      </c>
      <c r="H94" s="68" t="s">
        <v>172</v>
      </c>
      <c r="I94" s="69"/>
      <c r="J94" s="114">
        <v>1.8</v>
      </c>
      <c r="K94" s="81" t="s">
        <v>202</v>
      </c>
      <c r="N94" s="82"/>
    </row>
    <row r="95" spans="1:14" s="81" customFormat="1">
      <c r="A95" s="79" t="s">
        <v>5</v>
      </c>
      <c r="B95" s="112" t="s">
        <v>188</v>
      </c>
      <c r="C95" s="80">
        <v>40133</v>
      </c>
      <c r="E95" s="113">
        <v>109.1</v>
      </c>
      <c r="H95" s="68" t="s">
        <v>172</v>
      </c>
      <c r="I95" s="69"/>
      <c r="J95" s="114">
        <v>1.4</v>
      </c>
      <c r="K95" s="81" t="s">
        <v>119</v>
      </c>
      <c r="N95" s="82"/>
    </row>
    <row r="96" spans="1:14" s="81" customFormat="1">
      <c r="A96" s="79" t="s">
        <v>5</v>
      </c>
      <c r="B96" s="112" t="s">
        <v>189</v>
      </c>
      <c r="C96" s="80">
        <v>40133</v>
      </c>
      <c r="E96" s="114">
        <v>107.7</v>
      </c>
      <c r="H96" s="68" t="s">
        <v>172</v>
      </c>
      <c r="I96" s="69"/>
      <c r="J96" s="113">
        <v>17.5</v>
      </c>
      <c r="K96" s="81" t="s">
        <v>200</v>
      </c>
      <c r="N96" s="82"/>
    </row>
    <row r="97" spans="1:14" s="81" customFormat="1">
      <c r="A97" s="79" t="s">
        <v>5</v>
      </c>
      <c r="B97" s="112" t="s">
        <v>190</v>
      </c>
      <c r="C97" s="80">
        <v>40133</v>
      </c>
      <c r="E97" s="114">
        <v>107.7</v>
      </c>
      <c r="H97" s="68" t="s">
        <v>172</v>
      </c>
      <c r="I97" s="69"/>
      <c r="J97" s="113">
        <v>6.1</v>
      </c>
      <c r="K97" s="81" t="s">
        <v>195</v>
      </c>
      <c r="N97" s="82"/>
    </row>
    <row r="98" spans="1:14" s="81" customFormat="1">
      <c r="A98" s="79" t="s">
        <v>5</v>
      </c>
      <c r="B98" s="112" t="s">
        <v>191</v>
      </c>
      <c r="C98" s="80">
        <v>40133</v>
      </c>
      <c r="E98" s="114">
        <v>107.7</v>
      </c>
      <c r="H98" s="68" t="s">
        <v>172</v>
      </c>
      <c r="I98" s="69"/>
      <c r="J98" s="114">
        <v>0.5</v>
      </c>
      <c r="K98" s="81" t="s">
        <v>119</v>
      </c>
      <c r="N98" s="82"/>
    </row>
    <row r="99" spans="1:14" s="81" customFormat="1">
      <c r="A99" s="79" t="s">
        <v>5</v>
      </c>
      <c r="B99" s="112" t="s">
        <v>192</v>
      </c>
      <c r="C99" s="71">
        <v>40155</v>
      </c>
      <c r="E99" s="113">
        <v>87.9</v>
      </c>
      <c r="H99" s="68" t="s">
        <v>179</v>
      </c>
      <c r="I99" s="81" t="s">
        <v>107</v>
      </c>
      <c r="J99" s="116">
        <v>0.2</v>
      </c>
      <c r="K99" s="69" t="s">
        <v>201</v>
      </c>
      <c r="N99" s="82"/>
    </row>
    <row r="100" spans="1:14" s="81" customFormat="1">
      <c r="A100" s="79" t="s">
        <v>5</v>
      </c>
      <c r="B100" s="112" t="s">
        <v>193</v>
      </c>
      <c r="C100" s="71">
        <v>40155</v>
      </c>
      <c r="E100" s="113">
        <v>87.2</v>
      </c>
      <c r="H100" s="68" t="s">
        <v>179</v>
      </c>
      <c r="I100" s="81" t="s">
        <v>107</v>
      </c>
      <c r="J100" s="116">
        <v>0.2</v>
      </c>
      <c r="K100" s="69" t="s">
        <v>202</v>
      </c>
      <c r="N100" s="82"/>
    </row>
    <row r="101" spans="1:14" s="81" customFormat="1">
      <c r="A101" s="79" t="s">
        <v>5</v>
      </c>
      <c r="B101" s="112" t="s">
        <v>189</v>
      </c>
      <c r="C101" s="71">
        <v>40155</v>
      </c>
      <c r="E101" s="113">
        <v>87.2</v>
      </c>
      <c r="H101" s="68" t="s">
        <v>179</v>
      </c>
      <c r="I101" s="81" t="s">
        <v>107</v>
      </c>
      <c r="J101" s="116">
        <v>0.2</v>
      </c>
      <c r="K101" s="69" t="s">
        <v>200</v>
      </c>
      <c r="N101" s="82"/>
    </row>
    <row r="102" spans="1:14" s="81" customFormat="1">
      <c r="A102" s="79" t="s">
        <v>5</v>
      </c>
      <c r="B102" s="112" t="s">
        <v>190</v>
      </c>
      <c r="C102" s="71">
        <v>40155</v>
      </c>
      <c r="E102" s="113">
        <v>87.2</v>
      </c>
      <c r="H102" s="68" t="s">
        <v>179</v>
      </c>
      <c r="I102" s="81" t="s">
        <v>107</v>
      </c>
      <c r="J102" s="116">
        <v>0.2</v>
      </c>
      <c r="K102" s="69" t="s">
        <v>195</v>
      </c>
      <c r="N102" s="82"/>
    </row>
    <row r="103" spans="1:14" s="81" customFormat="1">
      <c r="A103" s="79" t="s">
        <v>5</v>
      </c>
      <c r="B103" s="112" t="s">
        <v>192</v>
      </c>
      <c r="C103" s="71">
        <v>40155</v>
      </c>
      <c r="E103" s="113">
        <v>87.9</v>
      </c>
      <c r="H103" s="68" t="s">
        <v>180</v>
      </c>
      <c r="J103" s="113">
        <v>3</v>
      </c>
      <c r="K103" s="69" t="s">
        <v>201</v>
      </c>
      <c r="N103" s="82"/>
    </row>
    <row r="104" spans="1:14" s="81" customFormat="1">
      <c r="A104" s="79" t="s">
        <v>5</v>
      </c>
      <c r="B104" s="112" t="s">
        <v>193</v>
      </c>
      <c r="C104" s="71">
        <v>40155</v>
      </c>
      <c r="E104" s="113">
        <v>87.2</v>
      </c>
      <c r="H104" s="68" t="s">
        <v>180</v>
      </c>
      <c r="J104" s="113">
        <v>2.9</v>
      </c>
      <c r="K104" s="69" t="s">
        <v>202</v>
      </c>
      <c r="N104" s="82"/>
    </row>
    <row r="105" spans="1:14" s="81" customFormat="1">
      <c r="A105" s="79" t="s">
        <v>5</v>
      </c>
      <c r="B105" s="112" t="s">
        <v>189</v>
      </c>
      <c r="C105" s="71">
        <v>40155</v>
      </c>
      <c r="E105" s="113">
        <v>87.2</v>
      </c>
      <c r="H105" s="68" t="s">
        <v>180</v>
      </c>
      <c r="J105" s="114">
        <v>3.3</v>
      </c>
      <c r="K105" s="69" t="s">
        <v>200</v>
      </c>
      <c r="N105" s="82"/>
    </row>
    <row r="106" spans="1:14" s="81" customFormat="1">
      <c r="A106" s="79" t="s">
        <v>5</v>
      </c>
      <c r="B106" s="112" t="s">
        <v>190</v>
      </c>
      <c r="C106" s="71">
        <v>40155</v>
      </c>
      <c r="E106" s="113">
        <v>87.2</v>
      </c>
      <c r="H106" s="68" t="s">
        <v>180</v>
      </c>
      <c r="J106" s="113">
        <v>3.2</v>
      </c>
      <c r="K106" s="69" t="s">
        <v>195</v>
      </c>
      <c r="N106" s="82"/>
    </row>
    <row r="107" spans="1:14" s="81" customFormat="1">
      <c r="A107" s="79" t="s">
        <v>5</v>
      </c>
      <c r="B107" s="112" t="s">
        <v>192</v>
      </c>
      <c r="C107" s="71">
        <v>40155</v>
      </c>
      <c r="E107" s="113">
        <v>87.9</v>
      </c>
      <c r="H107" s="68" t="s">
        <v>173</v>
      </c>
      <c r="J107" s="113">
        <v>0.98</v>
      </c>
      <c r="K107" s="69" t="s">
        <v>201</v>
      </c>
      <c r="N107" s="82"/>
    </row>
    <row r="108" spans="1:14" s="81" customFormat="1">
      <c r="A108" s="79" t="s">
        <v>5</v>
      </c>
      <c r="B108" s="112" t="s">
        <v>193</v>
      </c>
      <c r="C108" s="71">
        <v>40155</v>
      </c>
      <c r="E108" s="113">
        <v>87.2</v>
      </c>
      <c r="H108" s="68" t="s">
        <v>173</v>
      </c>
      <c r="J108" s="113">
        <v>1.03</v>
      </c>
      <c r="K108" s="69" t="s">
        <v>202</v>
      </c>
      <c r="N108" s="82"/>
    </row>
    <row r="109" spans="1:14" s="81" customFormat="1">
      <c r="A109" s="79" t="s">
        <v>5</v>
      </c>
      <c r="B109" s="112" t="s">
        <v>189</v>
      </c>
      <c r="C109" s="71">
        <v>40155</v>
      </c>
      <c r="E109" s="113">
        <v>87.2</v>
      </c>
      <c r="H109" s="68" t="s">
        <v>173</v>
      </c>
      <c r="J109" s="113">
        <v>1.06</v>
      </c>
      <c r="K109" s="69" t="s">
        <v>200</v>
      </c>
      <c r="N109" s="82"/>
    </row>
    <row r="110" spans="1:14" s="81" customFormat="1">
      <c r="A110" s="79" t="s">
        <v>5</v>
      </c>
      <c r="B110" s="112" t="s">
        <v>190</v>
      </c>
      <c r="C110" s="71">
        <v>40155</v>
      </c>
      <c r="E110" s="113">
        <v>87.2</v>
      </c>
      <c r="H110" s="68" t="s">
        <v>173</v>
      </c>
      <c r="J110" s="113">
        <v>1.03</v>
      </c>
      <c r="K110" s="69" t="s">
        <v>195</v>
      </c>
      <c r="N110" s="82"/>
    </row>
    <row r="111" spans="1:14" s="81" customFormat="1">
      <c r="A111" s="79" t="s">
        <v>5</v>
      </c>
      <c r="B111" s="112" t="s">
        <v>192</v>
      </c>
      <c r="C111" s="71">
        <v>40155</v>
      </c>
      <c r="E111" s="113">
        <v>87.9</v>
      </c>
      <c r="H111" s="68" t="s">
        <v>172</v>
      </c>
      <c r="J111" s="113">
        <v>6.2</v>
      </c>
      <c r="K111" s="69" t="s">
        <v>201</v>
      </c>
      <c r="N111" s="82"/>
    </row>
    <row r="112" spans="1:14" s="81" customFormat="1">
      <c r="A112" s="79" t="s">
        <v>5</v>
      </c>
      <c r="B112" s="112" t="s">
        <v>193</v>
      </c>
      <c r="C112" s="71">
        <v>40155</v>
      </c>
      <c r="E112" s="113">
        <v>87.2</v>
      </c>
      <c r="H112" s="68" t="s">
        <v>172</v>
      </c>
      <c r="J112" s="113">
        <v>5.5</v>
      </c>
      <c r="K112" s="69" t="s">
        <v>202</v>
      </c>
      <c r="N112" s="82"/>
    </row>
    <row r="113" spans="1:14" s="81" customFormat="1">
      <c r="A113" s="79" t="s">
        <v>5</v>
      </c>
      <c r="B113" s="112" t="s">
        <v>189</v>
      </c>
      <c r="C113" s="71">
        <v>40155</v>
      </c>
      <c r="E113" s="113">
        <v>87.2</v>
      </c>
      <c r="H113" s="68" t="s">
        <v>172</v>
      </c>
      <c r="J113" s="114">
        <v>7.6</v>
      </c>
      <c r="K113" s="69" t="s">
        <v>200</v>
      </c>
      <c r="N113" s="82"/>
    </row>
    <row r="114" spans="1:14" s="81" customFormat="1">
      <c r="A114" s="79" t="s">
        <v>5</v>
      </c>
      <c r="B114" s="112" t="s">
        <v>190</v>
      </c>
      <c r="C114" s="71">
        <v>40155</v>
      </c>
      <c r="E114" s="113">
        <v>87.2</v>
      </c>
      <c r="H114" s="68" t="s">
        <v>172</v>
      </c>
      <c r="J114" s="113">
        <v>11.2</v>
      </c>
      <c r="K114" s="69" t="s">
        <v>195</v>
      </c>
      <c r="N114" s="82"/>
    </row>
    <row r="115" spans="1:14" s="81" customFormat="1">
      <c r="A115" s="79" t="s">
        <v>5</v>
      </c>
      <c r="B115" s="112" t="s">
        <v>184</v>
      </c>
      <c r="C115" s="80">
        <v>40161</v>
      </c>
      <c r="E115" s="113">
        <v>83.3</v>
      </c>
      <c r="H115" s="68" t="s">
        <v>179</v>
      </c>
      <c r="I115" s="69" t="s">
        <v>107</v>
      </c>
      <c r="J115" s="83">
        <v>0.2</v>
      </c>
      <c r="K115" s="79" t="s">
        <v>200</v>
      </c>
      <c r="N115" s="82"/>
    </row>
    <row r="116" spans="1:14" s="81" customFormat="1">
      <c r="A116" s="79" t="s">
        <v>5</v>
      </c>
      <c r="B116" s="112" t="s">
        <v>205</v>
      </c>
      <c r="C116" s="80">
        <v>40161</v>
      </c>
      <c r="E116" s="113">
        <v>83.3</v>
      </c>
      <c r="H116" s="68" t="s">
        <v>179</v>
      </c>
      <c r="I116" s="69" t="s">
        <v>107</v>
      </c>
      <c r="J116" s="83">
        <v>0.2</v>
      </c>
      <c r="K116" s="79" t="s">
        <v>207</v>
      </c>
      <c r="N116" s="82"/>
    </row>
    <row r="117" spans="1:14" s="81" customFormat="1">
      <c r="A117" s="79" t="s">
        <v>5</v>
      </c>
      <c r="B117" s="112" t="s">
        <v>192</v>
      </c>
      <c r="C117" s="80">
        <v>40161</v>
      </c>
      <c r="E117" s="113">
        <v>39.700000000000003</v>
      </c>
      <c r="H117" s="68" t="s">
        <v>179</v>
      </c>
      <c r="I117" s="69" t="s">
        <v>107</v>
      </c>
      <c r="J117" s="83">
        <v>0.2</v>
      </c>
      <c r="K117" s="81" t="s">
        <v>201</v>
      </c>
      <c r="N117" s="82"/>
    </row>
    <row r="118" spans="1:14" s="81" customFormat="1">
      <c r="A118" s="79" t="s">
        <v>5</v>
      </c>
      <c r="B118" s="112" t="s">
        <v>193</v>
      </c>
      <c r="C118" s="80">
        <v>40161</v>
      </c>
      <c r="E118" s="114">
        <v>39.799999999999997</v>
      </c>
      <c r="H118" s="68" t="s">
        <v>179</v>
      </c>
      <c r="I118" s="69" t="s">
        <v>107</v>
      </c>
      <c r="J118" s="83">
        <v>0.2</v>
      </c>
      <c r="K118" s="81" t="s">
        <v>202</v>
      </c>
      <c r="N118" s="82"/>
    </row>
    <row r="119" spans="1:14" s="81" customFormat="1">
      <c r="A119" s="79" t="s">
        <v>5</v>
      </c>
      <c r="B119" s="112" t="s">
        <v>184</v>
      </c>
      <c r="C119" s="80">
        <v>40161</v>
      </c>
      <c r="E119" s="113">
        <v>83.3</v>
      </c>
      <c r="H119" s="68" t="s">
        <v>180</v>
      </c>
      <c r="I119" s="69"/>
      <c r="J119" s="114">
        <v>1.2</v>
      </c>
      <c r="K119" s="79" t="s">
        <v>200</v>
      </c>
      <c r="N119" s="82"/>
    </row>
    <row r="120" spans="1:14" s="81" customFormat="1">
      <c r="A120" s="79" t="s">
        <v>5</v>
      </c>
      <c r="B120" s="112" t="s">
        <v>205</v>
      </c>
      <c r="C120" s="80">
        <v>40161</v>
      </c>
      <c r="E120" s="113">
        <v>83.3</v>
      </c>
      <c r="H120" s="68" t="s">
        <v>180</v>
      </c>
      <c r="I120" s="69"/>
      <c r="J120" s="114">
        <v>1.1000000000000001</v>
      </c>
      <c r="K120" s="79" t="s">
        <v>207</v>
      </c>
      <c r="N120" s="82"/>
    </row>
    <row r="121" spans="1:14" s="81" customFormat="1">
      <c r="A121" s="79" t="s">
        <v>5</v>
      </c>
      <c r="B121" s="112" t="s">
        <v>192</v>
      </c>
      <c r="C121" s="80">
        <v>40161</v>
      </c>
      <c r="E121" s="113">
        <v>39.700000000000003</v>
      </c>
      <c r="H121" s="68" t="s">
        <v>180</v>
      </c>
      <c r="I121" s="69"/>
      <c r="J121" s="114">
        <v>2.9</v>
      </c>
      <c r="K121" s="81" t="s">
        <v>201</v>
      </c>
      <c r="N121" s="82"/>
    </row>
    <row r="122" spans="1:14" s="81" customFormat="1">
      <c r="A122" s="79" t="s">
        <v>5</v>
      </c>
      <c r="B122" s="112" t="s">
        <v>193</v>
      </c>
      <c r="C122" s="80">
        <v>40161</v>
      </c>
      <c r="E122" s="114">
        <v>39.799999999999997</v>
      </c>
      <c r="H122" s="68" t="s">
        <v>180</v>
      </c>
      <c r="I122" s="69"/>
      <c r="J122" s="114">
        <v>2.9</v>
      </c>
      <c r="K122" s="81" t="s">
        <v>202</v>
      </c>
      <c r="N122" s="82"/>
    </row>
    <row r="123" spans="1:14" s="81" customFormat="1">
      <c r="A123" s="79" t="s">
        <v>5</v>
      </c>
      <c r="B123" s="112" t="s">
        <v>184</v>
      </c>
      <c r="C123" s="80">
        <v>40161</v>
      </c>
      <c r="E123" s="113">
        <v>83.3</v>
      </c>
      <c r="H123" s="68" t="s">
        <v>173</v>
      </c>
      <c r="I123" s="69" t="s">
        <v>107</v>
      </c>
      <c r="J123" s="83">
        <v>0.05</v>
      </c>
      <c r="K123" s="79" t="s">
        <v>200</v>
      </c>
      <c r="N123" s="82"/>
    </row>
    <row r="124" spans="1:14" s="81" customFormat="1">
      <c r="A124" s="79" t="s">
        <v>5</v>
      </c>
      <c r="B124" s="112" t="s">
        <v>205</v>
      </c>
      <c r="C124" s="80">
        <v>40161</v>
      </c>
      <c r="E124" s="113">
        <v>83.3</v>
      </c>
      <c r="H124" s="68" t="s">
        <v>173</v>
      </c>
      <c r="I124" s="69" t="s">
        <v>107</v>
      </c>
      <c r="J124" s="83">
        <v>0.05</v>
      </c>
      <c r="K124" s="79" t="s">
        <v>207</v>
      </c>
      <c r="N124" s="82"/>
    </row>
    <row r="125" spans="1:14" s="81" customFormat="1">
      <c r="A125" s="79" t="s">
        <v>5</v>
      </c>
      <c r="B125" s="112" t="s">
        <v>192</v>
      </c>
      <c r="C125" s="80">
        <v>40161</v>
      </c>
      <c r="E125" s="113">
        <v>39.700000000000003</v>
      </c>
      <c r="H125" s="68" t="s">
        <v>173</v>
      </c>
      <c r="I125" s="69"/>
      <c r="J125" s="113">
        <v>0.47</v>
      </c>
      <c r="K125" s="81" t="s">
        <v>201</v>
      </c>
      <c r="N125" s="82"/>
    </row>
    <row r="126" spans="1:14" s="81" customFormat="1">
      <c r="A126" s="79" t="s">
        <v>5</v>
      </c>
      <c r="B126" s="112" t="s">
        <v>193</v>
      </c>
      <c r="C126" s="80">
        <v>40161</v>
      </c>
      <c r="E126" s="114">
        <v>39.799999999999997</v>
      </c>
      <c r="H126" s="68" t="s">
        <v>173</v>
      </c>
      <c r="I126" s="69"/>
      <c r="J126" s="114">
        <v>0.44</v>
      </c>
      <c r="K126" s="81" t="s">
        <v>202</v>
      </c>
      <c r="N126" s="82"/>
    </row>
    <row r="127" spans="1:14" s="81" customFormat="1">
      <c r="A127" s="79" t="s">
        <v>5</v>
      </c>
      <c r="B127" s="112" t="s">
        <v>184</v>
      </c>
      <c r="C127" s="80">
        <v>40161</v>
      </c>
      <c r="E127" s="113">
        <v>83.3</v>
      </c>
      <c r="H127" s="68" t="s">
        <v>172</v>
      </c>
      <c r="I127" s="69"/>
      <c r="J127" s="114">
        <v>3.4</v>
      </c>
      <c r="K127" s="79" t="s">
        <v>200</v>
      </c>
      <c r="N127" s="82"/>
    </row>
    <row r="128" spans="1:14" s="81" customFormat="1">
      <c r="A128" s="79" t="s">
        <v>5</v>
      </c>
      <c r="B128" s="112" t="s">
        <v>205</v>
      </c>
      <c r="C128" s="80">
        <v>40161</v>
      </c>
      <c r="E128" s="113">
        <v>83.3</v>
      </c>
      <c r="H128" s="68" t="s">
        <v>172</v>
      </c>
      <c r="I128" s="69"/>
      <c r="J128" s="113">
        <v>3.9</v>
      </c>
      <c r="K128" s="79" t="s">
        <v>207</v>
      </c>
      <c r="N128" s="82"/>
    </row>
    <row r="129" spans="1:14" s="81" customFormat="1">
      <c r="A129" s="79" t="s">
        <v>5</v>
      </c>
      <c r="B129" s="112" t="s">
        <v>192</v>
      </c>
      <c r="C129" s="80">
        <v>40161</v>
      </c>
      <c r="E129" s="113">
        <v>39.700000000000003</v>
      </c>
      <c r="H129" s="68" t="s">
        <v>172</v>
      </c>
      <c r="I129" s="69"/>
      <c r="J129" s="113">
        <v>14.7</v>
      </c>
      <c r="K129" s="81" t="s">
        <v>201</v>
      </c>
      <c r="N129" s="82"/>
    </row>
    <row r="130" spans="1:14" s="81" customFormat="1">
      <c r="A130" s="79" t="s">
        <v>5</v>
      </c>
      <c r="B130" s="112" t="s">
        <v>193</v>
      </c>
      <c r="C130" s="80">
        <v>40161</v>
      </c>
      <c r="E130" s="114">
        <v>39.799999999999997</v>
      </c>
      <c r="H130" s="68" t="s">
        <v>172</v>
      </c>
      <c r="I130" s="69"/>
      <c r="J130" s="114">
        <v>14.9</v>
      </c>
      <c r="K130" s="81" t="s">
        <v>202</v>
      </c>
      <c r="N130" s="82"/>
    </row>
    <row r="131" spans="1:14">
      <c r="A131" s="78" t="s">
        <v>5</v>
      </c>
      <c r="B131" s="118" t="s">
        <v>184</v>
      </c>
      <c r="C131" s="84">
        <v>40206</v>
      </c>
      <c r="E131" s="111">
        <v>62.9</v>
      </c>
      <c r="H131" s="53" t="s">
        <v>179</v>
      </c>
      <c r="I131" s="59" t="s">
        <v>107</v>
      </c>
      <c r="J131" s="123">
        <v>0.2</v>
      </c>
      <c r="K131" s="78" t="s">
        <v>200</v>
      </c>
    </row>
    <row r="132" spans="1:14">
      <c r="A132" s="78" t="s">
        <v>5</v>
      </c>
      <c r="B132" s="118" t="s">
        <v>205</v>
      </c>
      <c r="C132" s="84">
        <v>40206</v>
      </c>
      <c r="E132" s="111">
        <v>62.9</v>
      </c>
      <c r="H132" s="53" t="s">
        <v>179</v>
      </c>
      <c r="I132" s="59" t="s">
        <v>107</v>
      </c>
      <c r="J132" s="123">
        <v>0.2</v>
      </c>
      <c r="K132" s="78" t="s">
        <v>207</v>
      </c>
    </row>
    <row r="133" spans="1:14">
      <c r="A133" s="78" t="s">
        <v>5</v>
      </c>
      <c r="B133" s="118" t="s">
        <v>192</v>
      </c>
      <c r="C133" s="84">
        <v>40206</v>
      </c>
      <c r="E133" s="111">
        <v>59.1</v>
      </c>
      <c r="H133" s="53" t="s">
        <v>179</v>
      </c>
      <c r="I133" s="59" t="s">
        <v>107</v>
      </c>
      <c r="J133" s="123">
        <v>0.2</v>
      </c>
      <c r="K133" s="72" t="s">
        <v>201</v>
      </c>
    </row>
    <row r="134" spans="1:14">
      <c r="A134" s="78" t="s">
        <v>5</v>
      </c>
      <c r="B134" s="118" t="s">
        <v>193</v>
      </c>
      <c r="C134" s="84">
        <v>40206</v>
      </c>
      <c r="E134" s="119">
        <v>59.7</v>
      </c>
      <c r="H134" s="53" t="s">
        <v>179</v>
      </c>
      <c r="I134" s="59" t="s">
        <v>107</v>
      </c>
      <c r="J134" s="123">
        <v>0.2</v>
      </c>
      <c r="K134" s="72" t="s">
        <v>202</v>
      </c>
    </row>
    <row r="135" spans="1:14">
      <c r="A135" s="78" t="s">
        <v>5</v>
      </c>
      <c r="B135" s="118" t="s">
        <v>184</v>
      </c>
      <c r="C135" s="84">
        <v>40206</v>
      </c>
      <c r="E135" s="111">
        <v>62.9</v>
      </c>
      <c r="H135" s="53" t="s">
        <v>180</v>
      </c>
      <c r="I135" s="59"/>
      <c r="J135" s="119">
        <v>1.8</v>
      </c>
      <c r="K135" s="78" t="s">
        <v>200</v>
      </c>
    </row>
    <row r="136" spans="1:14">
      <c r="A136" s="78" t="s">
        <v>5</v>
      </c>
      <c r="B136" s="118" t="s">
        <v>205</v>
      </c>
      <c r="C136" s="84">
        <v>40206</v>
      </c>
      <c r="E136" s="111">
        <v>62.9</v>
      </c>
      <c r="H136" s="53" t="s">
        <v>180</v>
      </c>
      <c r="I136" s="59"/>
      <c r="J136" s="119">
        <v>1.8</v>
      </c>
      <c r="K136" s="78" t="s">
        <v>207</v>
      </c>
    </row>
    <row r="137" spans="1:14">
      <c r="A137" s="78" t="s">
        <v>5</v>
      </c>
      <c r="B137" s="118" t="s">
        <v>192</v>
      </c>
      <c r="C137" s="84">
        <v>40206</v>
      </c>
      <c r="E137" s="111">
        <v>59.1</v>
      </c>
      <c r="H137" s="53" t="s">
        <v>180</v>
      </c>
      <c r="I137" s="59"/>
      <c r="J137" s="119">
        <v>2.2999999999999998</v>
      </c>
      <c r="K137" s="72" t="s">
        <v>201</v>
      </c>
    </row>
    <row r="138" spans="1:14">
      <c r="A138" s="78" t="s">
        <v>5</v>
      </c>
      <c r="B138" s="118" t="s">
        <v>193</v>
      </c>
      <c r="C138" s="84">
        <v>40206</v>
      </c>
      <c r="E138" s="119">
        <v>59.7</v>
      </c>
      <c r="H138" s="53" t="s">
        <v>180</v>
      </c>
      <c r="I138" s="59"/>
      <c r="J138" s="119">
        <v>2.2999999999999998</v>
      </c>
      <c r="K138" s="72" t="s">
        <v>202</v>
      </c>
    </row>
    <row r="139" spans="1:14">
      <c r="A139" s="78" t="s">
        <v>5</v>
      </c>
      <c r="B139" s="118" t="s">
        <v>184</v>
      </c>
      <c r="C139" s="84">
        <v>40206</v>
      </c>
      <c r="E139" s="111">
        <v>62.9</v>
      </c>
      <c r="H139" s="53" t="s">
        <v>173</v>
      </c>
      <c r="I139" s="59"/>
      <c r="J139" s="123">
        <v>0.16</v>
      </c>
      <c r="K139" s="78" t="s">
        <v>200</v>
      </c>
    </row>
    <row r="140" spans="1:14">
      <c r="A140" s="78" t="s">
        <v>5</v>
      </c>
      <c r="B140" s="118" t="s">
        <v>205</v>
      </c>
      <c r="C140" s="84">
        <v>40206</v>
      </c>
      <c r="E140" s="111">
        <v>62.9</v>
      </c>
      <c r="H140" s="53" t="s">
        <v>173</v>
      </c>
      <c r="I140" s="59"/>
      <c r="J140" s="123">
        <v>0.16</v>
      </c>
      <c r="K140" s="78" t="s">
        <v>207</v>
      </c>
    </row>
    <row r="141" spans="1:14">
      <c r="A141" s="78" t="s">
        <v>5</v>
      </c>
      <c r="B141" s="118" t="s">
        <v>192</v>
      </c>
      <c r="C141" s="84">
        <v>40206</v>
      </c>
      <c r="E141" s="111">
        <v>59.1</v>
      </c>
      <c r="H141" s="53" t="s">
        <v>173</v>
      </c>
      <c r="I141" s="59"/>
      <c r="J141" s="111">
        <v>0.19</v>
      </c>
      <c r="K141" s="72" t="s">
        <v>201</v>
      </c>
    </row>
    <row r="142" spans="1:14">
      <c r="A142" s="78" t="s">
        <v>5</v>
      </c>
      <c r="B142" s="118" t="s">
        <v>193</v>
      </c>
      <c r="C142" s="84">
        <v>40206</v>
      </c>
      <c r="E142" s="119">
        <v>59.7</v>
      </c>
      <c r="H142" s="53" t="s">
        <v>173</v>
      </c>
      <c r="I142" s="59"/>
      <c r="J142" s="119">
        <v>0.19</v>
      </c>
      <c r="K142" s="72" t="s">
        <v>202</v>
      </c>
    </row>
    <row r="143" spans="1:14">
      <c r="A143" s="78" t="s">
        <v>5</v>
      </c>
      <c r="B143" s="118" t="s">
        <v>184</v>
      </c>
      <c r="C143" s="84">
        <v>40206</v>
      </c>
      <c r="E143" s="111">
        <v>62.9</v>
      </c>
      <c r="H143" s="53" t="s">
        <v>172</v>
      </c>
      <c r="I143" s="59"/>
      <c r="J143" s="119">
        <v>5.9</v>
      </c>
      <c r="K143" s="78" t="s">
        <v>200</v>
      </c>
    </row>
    <row r="144" spans="1:14">
      <c r="A144" s="78" t="s">
        <v>5</v>
      </c>
      <c r="B144" s="118" t="s">
        <v>205</v>
      </c>
      <c r="C144" s="84">
        <v>40206</v>
      </c>
      <c r="E144" s="111">
        <v>62.9</v>
      </c>
      <c r="H144" s="53" t="s">
        <v>172</v>
      </c>
      <c r="I144" s="59"/>
      <c r="J144" s="111">
        <v>7.2</v>
      </c>
      <c r="K144" s="78" t="s">
        <v>207</v>
      </c>
    </row>
    <row r="145" spans="1:11">
      <c r="A145" s="78" t="s">
        <v>5</v>
      </c>
      <c r="B145" s="118" t="s">
        <v>192</v>
      </c>
      <c r="C145" s="84">
        <v>40206</v>
      </c>
      <c r="E145" s="111">
        <v>59.1</v>
      </c>
      <c r="H145" s="53" t="s">
        <v>172</v>
      </c>
      <c r="I145" s="59"/>
      <c r="J145" s="111">
        <v>4.2</v>
      </c>
      <c r="K145" s="72" t="s">
        <v>201</v>
      </c>
    </row>
    <row r="146" spans="1:11">
      <c r="A146" s="78" t="s">
        <v>5</v>
      </c>
      <c r="B146" s="118" t="s">
        <v>193</v>
      </c>
      <c r="C146" s="84">
        <v>40206</v>
      </c>
      <c r="E146" s="119">
        <v>59.7</v>
      </c>
      <c r="H146" s="53" t="s">
        <v>172</v>
      </c>
      <c r="I146" s="59"/>
      <c r="J146" s="119">
        <v>3.9</v>
      </c>
      <c r="K146" s="72" t="s">
        <v>202</v>
      </c>
    </row>
    <row r="147" spans="1:11">
      <c r="A147" s="78" t="s">
        <v>5</v>
      </c>
      <c r="B147" s="118" t="s">
        <v>184</v>
      </c>
      <c r="C147" s="84">
        <v>40226</v>
      </c>
      <c r="E147" s="111">
        <v>63.8</v>
      </c>
      <c r="H147" s="53" t="s">
        <v>179</v>
      </c>
      <c r="I147" s="59" t="s">
        <v>107</v>
      </c>
      <c r="J147" s="123">
        <v>0.2</v>
      </c>
      <c r="K147" s="78" t="s">
        <v>200</v>
      </c>
    </row>
    <row r="148" spans="1:11">
      <c r="A148" s="78" t="s">
        <v>5</v>
      </c>
      <c r="B148" s="118" t="s">
        <v>205</v>
      </c>
      <c r="C148" s="84">
        <v>40226</v>
      </c>
      <c r="E148" s="111">
        <v>63.8</v>
      </c>
      <c r="H148" s="53" t="s">
        <v>179</v>
      </c>
      <c r="I148" s="59" t="s">
        <v>107</v>
      </c>
      <c r="J148" s="123">
        <v>0.2</v>
      </c>
      <c r="K148" s="78" t="s">
        <v>207</v>
      </c>
    </row>
    <row r="149" spans="1:11">
      <c r="A149" s="78" t="s">
        <v>5</v>
      </c>
      <c r="B149" s="118" t="s">
        <v>192</v>
      </c>
      <c r="C149" s="84">
        <v>40226</v>
      </c>
      <c r="E149" s="111">
        <v>61.6</v>
      </c>
      <c r="H149" s="53" t="s">
        <v>179</v>
      </c>
      <c r="I149" s="59" t="s">
        <v>107</v>
      </c>
      <c r="J149" s="123">
        <v>0.2</v>
      </c>
      <c r="K149" s="72" t="s">
        <v>201</v>
      </c>
    </row>
    <row r="150" spans="1:11">
      <c r="A150" s="78" t="s">
        <v>5</v>
      </c>
      <c r="B150" s="118" t="s">
        <v>193</v>
      </c>
      <c r="C150" s="84">
        <v>40226</v>
      </c>
      <c r="E150" s="111">
        <v>61.5</v>
      </c>
      <c r="H150" s="53" t="s">
        <v>179</v>
      </c>
      <c r="I150" s="59" t="s">
        <v>107</v>
      </c>
      <c r="J150" s="123">
        <v>0.2</v>
      </c>
      <c r="K150" s="72" t="s">
        <v>202</v>
      </c>
    </row>
    <row r="151" spans="1:11">
      <c r="A151" s="78" t="s">
        <v>5</v>
      </c>
      <c r="B151" s="118" t="s">
        <v>184</v>
      </c>
      <c r="C151" s="84">
        <v>40226</v>
      </c>
      <c r="E151" s="111">
        <v>63.8</v>
      </c>
      <c r="H151" s="53" t="s">
        <v>180</v>
      </c>
      <c r="I151" s="59"/>
      <c r="J151" s="119">
        <v>2.1</v>
      </c>
      <c r="K151" s="78" t="s">
        <v>200</v>
      </c>
    </row>
    <row r="152" spans="1:11">
      <c r="A152" s="78" t="s">
        <v>5</v>
      </c>
      <c r="B152" s="118" t="s">
        <v>205</v>
      </c>
      <c r="C152" s="84">
        <v>40226</v>
      </c>
      <c r="E152" s="111">
        <v>63.8</v>
      </c>
      <c r="H152" s="53" t="s">
        <v>180</v>
      </c>
      <c r="I152" s="59"/>
      <c r="J152" s="119">
        <v>2</v>
      </c>
      <c r="K152" s="78" t="s">
        <v>207</v>
      </c>
    </row>
    <row r="153" spans="1:11">
      <c r="A153" s="78" t="s">
        <v>5</v>
      </c>
      <c r="B153" s="118" t="s">
        <v>192</v>
      </c>
      <c r="C153" s="84">
        <v>40226</v>
      </c>
      <c r="E153" s="111">
        <v>61.6</v>
      </c>
      <c r="H153" s="53" t="s">
        <v>180</v>
      </c>
      <c r="I153" s="59"/>
      <c r="J153" s="119">
        <v>2</v>
      </c>
      <c r="K153" s="72" t="s">
        <v>201</v>
      </c>
    </row>
    <row r="154" spans="1:11">
      <c r="A154" s="78" t="s">
        <v>5</v>
      </c>
      <c r="B154" s="118" t="s">
        <v>193</v>
      </c>
      <c r="C154" s="84">
        <v>40226</v>
      </c>
      <c r="E154" s="111">
        <v>61.5</v>
      </c>
      <c r="H154" s="53" t="s">
        <v>180</v>
      </c>
      <c r="I154" s="59"/>
      <c r="J154" s="119">
        <v>1.9</v>
      </c>
      <c r="K154" s="72" t="s">
        <v>202</v>
      </c>
    </row>
    <row r="155" spans="1:11">
      <c r="A155" s="78" t="s">
        <v>5</v>
      </c>
      <c r="B155" s="118" t="s">
        <v>184</v>
      </c>
      <c r="C155" s="84">
        <v>40226</v>
      </c>
      <c r="E155" s="111">
        <v>63.8</v>
      </c>
      <c r="H155" s="53" t="s">
        <v>173</v>
      </c>
      <c r="I155" s="59"/>
      <c r="J155" s="123">
        <v>0.15</v>
      </c>
      <c r="K155" s="78" t="s">
        <v>200</v>
      </c>
    </row>
    <row r="156" spans="1:11">
      <c r="A156" s="78" t="s">
        <v>5</v>
      </c>
      <c r="B156" s="118" t="s">
        <v>205</v>
      </c>
      <c r="C156" s="84">
        <v>40226</v>
      </c>
      <c r="E156" s="111">
        <v>63.8</v>
      </c>
      <c r="H156" s="53" t="s">
        <v>173</v>
      </c>
      <c r="I156" s="59"/>
      <c r="J156" s="123">
        <v>0.13</v>
      </c>
      <c r="K156" s="78" t="s">
        <v>207</v>
      </c>
    </row>
    <row r="157" spans="1:11">
      <c r="A157" s="78" t="s">
        <v>5</v>
      </c>
      <c r="B157" s="118" t="s">
        <v>192</v>
      </c>
      <c r="C157" s="84">
        <v>40226</v>
      </c>
      <c r="E157" s="111">
        <v>61.6</v>
      </c>
      <c r="H157" s="53" t="s">
        <v>173</v>
      </c>
      <c r="I157" s="59"/>
      <c r="J157" s="111">
        <v>0.21</v>
      </c>
      <c r="K157" s="72" t="s">
        <v>201</v>
      </c>
    </row>
    <row r="158" spans="1:11">
      <c r="A158" s="78" t="s">
        <v>5</v>
      </c>
      <c r="B158" s="118" t="s">
        <v>193</v>
      </c>
      <c r="C158" s="84">
        <v>40226</v>
      </c>
      <c r="E158" s="111">
        <v>61.5</v>
      </c>
      <c r="H158" s="53" t="s">
        <v>173</v>
      </c>
      <c r="I158" s="59"/>
      <c r="J158" s="119">
        <v>0.22</v>
      </c>
      <c r="K158" s="72" t="s">
        <v>202</v>
      </c>
    </row>
    <row r="159" spans="1:11">
      <c r="A159" s="78" t="s">
        <v>5</v>
      </c>
      <c r="B159" s="118" t="s">
        <v>184</v>
      </c>
      <c r="C159" s="84">
        <v>40226</v>
      </c>
      <c r="E159" s="111">
        <v>63.8</v>
      </c>
      <c r="H159" s="53" t="s">
        <v>172</v>
      </c>
      <c r="I159" s="59"/>
      <c r="J159" s="119">
        <v>4.5</v>
      </c>
      <c r="K159" s="78" t="s">
        <v>200</v>
      </c>
    </row>
    <row r="160" spans="1:11">
      <c r="A160" s="78" t="s">
        <v>5</v>
      </c>
      <c r="B160" s="118" t="s">
        <v>205</v>
      </c>
      <c r="C160" s="84">
        <v>40226</v>
      </c>
      <c r="E160" s="111">
        <v>63.8</v>
      </c>
      <c r="H160" s="53" t="s">
        <v>172</v>
      </c>
      <c r="I160" s="59"/>
      <c r="J160" s="111">
        <v>1.7</v>
      </c>
      <c r="K160" s="78" t="s">
        <v>207</v>
      </c>
    </row>
    <row r="161" spans="1:11">
      <c r="A161" s="78" t="s">
        <v>5</v>
      </c>
      <c r="B161" s="118" t="s">
        <v>192</v>
      </c>
      <c r="C161" s="84">
        <v>40226</v>
      </c>
      <c r="E161" s="111">
        <v>61.6</v>
      </c>
      <c r="H161" s="53" t="s">
        <v>172</v>
      </c>
      <c r="I161" s="59"/>
      <c r="J161" s="111">
        <v>5.8</v>
      </c>
      <c r="K161" s="72" t="s">
        <v>201</v>
      </c>
    </row>
    <row r="162" spans="1:11">
      <c r="A162" s="78" t="s">
        <v>5</v>
      </c>
      <c r="B162" s="118" t="s">
        <v>193</v>
      </c>
      <c r="C162" s="84">
        <v>40226</v>
      </c>
      <c r="E162" s="111">
        <v>61.5</v>
      </c>
      <c r="H162" s="53" t="s">
        <v>172</v>
      </c>
      <c r="I162" s="59"/>
      <c r="J162" s="119">
        <v>4.3</v>
      </c>
      <c r="K162" s="72" t="s">
        <v>202</v>
      </c>
    </row>
    <row r="163" spans="1:11">
      <c r="A163" s="78"/>
      <c r="B163" s="59"/>
      <c r="C163" s="60"/>
      <c r="E163" s="57"/>
      <c r="H163" s="59"/>
      <c r="J163" s="117"/>
      <c r="K163" s="59"/>
    </row>
    <row r="165" spans="1:11">
      <c r="A165" s="1" t="s">
        <v>116</v>
      </c>
    </row>
    <row r="166" spans="1:11">
      <c r="A166" s="78" t="s">
        <v>5</v>
      </c>
      <c r="B166" s="118" t="s">
        <v>184</v>
      </c>
      <c r="C166" s="84">
        <v>40133</v>
      </c>
      <c r="E166" s="111">
        <v>116</v>
      </c>
      <c r="H166" s="53" t="s">
        <v>179</v>
      </c>
      <c r="I166" s="59" t="s">
        <v>107</v>
      </c>
      <c r="J166" s="57">
        <v>0.2</v>
      </c>
      <c r="K166" s="72" t="s">
        <v>140</v>
      </c>
    </row>
    <row r="167" spans="1:11">
      <c r="A167" s="78" t="s">
        <v>5</v>
      </c>
      <c r="B167" s="118" t="s">
        <v>186</v>
      </c>
      <c r="C167" s="84">
        <v>40133</v>
      </c>
      <c r="E167" s="111">
        <v>116.6</v>
      </c>
      <c r="H167" s="53" t="s">
        <v>179</v>
      </c>
      <c r="I167" s="59" t="s">
        <v>107</v>
      </c>
      <c r="J167" s="57">
        <v>0.2</v>
      </c>
      <c r="K167" s="72" t="s">
        <v>140</v>
      </c>
    </row>
    <row r="168" spans="1:11">
      <c r="A168" s="78" t="s">
        <v>5</v>
      </c>
      <c r="B168" s="118" t="s">
        <v>192</v>
      </c>
      <c r="C168" s="84">
        <v>40133</v>
      </c>
      <c r="E168" s="111">
        <v>109.1</v>
      </c>
      <c r="H168" s="53" t="s">
        <v>179</v>
      </c>
      <c r="I168" s="59" t="s">
        <v>107</v>
      </c>
      <c r="J168" s="57">
        <v>0.2</v>
      </c>
      <c r="K168" s="72" t="s">
        <v>203</v>
      </c>
    </row>
    <row r="169" spans="1:11">
      <c r="A169" s="78" t="s">
        <v>5</v>
      </c>
      <c r="B169" s="118" t="s">
        <v>193</v>
      </c>
      <c r="C169" s="84">
        <v>40133</v>
      </c>
      <c r="E169" s="119">
        <v>108.3</v>
      </c>
      <c r="H169" s="53" t="s">
        <v>179</v>
      </c>
      <c r="I169" s="59" t="s">
        <v>107</v>
      </c>
      <c r="J169" s="57">
        <v>0.2</v>
      </c>
      <c r="K169" s="72" t="s">
        <v>204</v>
      </c>
    </row>
    <row r="170" spans="1:11">
      <c r="A170" s="78" t="s">
        <v>5</v>
      </c>
      <c r="B170" s="118" t="s">
        <v>189</v>
      </c>
      <c r="C170" s="84">
        <v>40133</v>
      </c>
      <c r="E170" s="119">
        <v>107.7</v>
      </c>
      <c r="H170" s="53" t="s">
        <v>179</v>
      </c>
      <c r="I170" s="59" t="s">
        <v>107</v>
      </c>
      <c r="J170" s="57">
        <v>0.2</v>
      </c>
      <c r="K170" s="72" t="s">
        <v>199</v>
      </c>
    </row>
    <row r="171" spans="1:11">
      <c r="A171" s="78" t="s">
        <v>5</v>
      </c>
      <c r="B171" s="118" t="s">
        <v>190</v>
      </c>
      <c r="C171" s="84">
        <v>40133</v>
      </c>
      <c r="E171" s="119">
        <v>107.7</v>
      </c>
      <c r="H171" s="53" t="s">
        <v>179</v>
      </c>
      <c r="I171" s="59" t="s">
        <v>107</v>
      </c>
      <c r="J171" s="57">
        <v>0.2</v>
      </c>
      <c r="K171" s="72" t="s">
        <v>194</v>
      </c>
    </row>
    <row r="172" spans="1:11">
      <c r="A172" s="78" t="s">
        <v>5</v>
      </c>
      <c r="B172" s="118" t="s">
        <v>184</v>
      </c>
      <c r="C172" s="84">
        <v>40133</v>
      </c>
      <c r="E172" s="111">
        <v>116</v>
      </c>
      <c r="H172" s="53" t="s">
        <v>180</v>
      </c>
      <c r="I172" s="59"/>
      <c r="J172" s="111">
        <v>1.5</v>
      </c>
      <c r="K172" s="72" t="s">
        <v>140</v>
      </c>
    </row>
    <row r="173" spans="1:11">
      <c r="A173" s="78" t="s">
        <v>5</v>
      </c>
      <c r="B173" s="118" t="s">
        <v>186</v>
      </c>
      <c r="C173" s="84">
        <v>40133</v>
      </c>
      <c r="E173" s="111">
        <v>116.6</v>
      </c>
      <c r="H173" s="53" t="s">
        <v>180</v>
      </c>
      <c r="I173" s="59" t="s">
        <v>107</v>
      </c>
      <c r="J173" s="85">
        <v>0.4</v>
      </c>
      <c r="K173" s="72" t="s">
        <v>140</v>
      </c>
    </row>
    <row r="174" spans="1:11">
      <c r="A174" s="78" t="s">
        <v>5</v>
      </c>
      <c r="B174" s="118" t="s">
        <v>198</v>
      </c>
      <c r="C174" s="84">
        <v>40133</v>
      </c>
      <c r="E174" s="111">
        <v>109.1</v>
      </c>
      <c r="H174" s="53" t="s">
        <v>180</v>
      </c>
      <c r="I174" s="59"/>
      <c r="J174" s="111">
        <v>2.2000000000000002</v>
      </c>
      <c r="K174" s="72" t="s">
        <v>140</v>
      </c>
    </row>
    <row r="175" spans="1:11">
      <c r="A175" s="78" t="s">
        <v>5</v>
      </c>
      <c r="B175" s="118" t="s">
        <v>189</v>
      </c>
      <c r="C175" s="84">
        <v>40133</v>
      </c>
      <c r="E175" s="119">
        <v>107.7</v>
      </c>
      <c r="H175" s="53" t="s">
        <v>180</v>
      </c>
      <c r="I175" s="59"/>
      <c r="J175" s="111">
        <v>1.5</v>
      </c>
      <c r="K175" s="72" t="s">
        <v>199</v>
      </c>
    </row>
    <row r="176" spans="1:11">
      <c r="A176" s="78" t="s">
        <v>5</v>
      </c>
      <c r="B176" s="118" t="s">
        <v>190</v>
      </c>
      <c r="C176" s="84">
        <v>40133</v>
      </c>
      <c r="E176" s="119">
        <v>107.7</v>
      </c>
      <c r="H176" s="53" t="s">
        <v>180</v>
      </c>
      <c r="I176" s="59"/>
      <c r="J176" s="111">
        <v>1.1000000000000001</v>
      </c>
      <c r="K176" s="72" t="s">
        <v>194</v>
      </c>
    </row>
    <row r="177" spans="1:11">
      <c r="A177" s="78" t="s">
        <v>5</v>
      </c>
      <c r="B177" s="118" t="s">
        <v>184</v>
      </c>
      <c r="C177" s="84">
        <v>40133</v>
      </c>
      <c r="E177" s="111">
        <v>116</v>
      </c>
      <c r="H177" s="53" t="s">
        <v>173</v>
      </c>
      <c r="I177" s="59"/>
      <c r="J177" s="111">
        <v>0.06</v>
      </c>
      <c r="K177" s="72" t="s">
        <v>140</v>
      </c>
    </row>
    <row r="178" spans="1:11">
      <c r="A178" s="78" t="s">
        <v>5</v>
      </c>
      <c r="B178" s="118" t="s">
        <v>186</v>
      </c>
      <c r="C178" s="84">
        <v>40133</v>
      </c>
      <c r="E178" s="111">
        <v>116.6</v>
      </c>
      <c r="H178" s="53" t="s">
        <v>173</v>
      </c>
      <c r="I178" s="59"/>
      <c r="J178" s="119">
        <v>7.0000000000000007E-2</v>
      </c>
      <c r="K178" s="72" t="s">
        <v>140</v>
      </c>
    </row>
    <row r="179" spans="1:11">
      <c r="A179" s="78" t="s">
        <v>5</v>
      </c>
      <c r="B179" s="118" t="s">
        <v>192</v>
      </c>
      <c r="C179" s="84">
        <v>40133</v>
      </c>
      <c r="E179" s="111">
        <v>109.1</v>
      </c>
      <c r="H179" s="53" t="s">
        <v>173</v>
      </c>
      <c r="I179" s="59"/>
      <c r="J179" s="111">
        <v>2.21</v>
      </c>
      <c r="K179" s="72" t="s">
        <v>203</v>
      </c>
    </row>
    <row r="180" spans="1:11">
      <c r="A180" s="78" t="s">
        <v>5</v>
      </c>
      <c r="B180" s="118" t="s">
        <v>193</v>
      </c>
      <c r="C180" s="84">
        <v>40133</v>
      </c>
      <c r="E180" s="119">
        <v>108.3</v>
      </c>
      <c r="H180" s="53" t="s">
        <v>173</v>
      </c>
      <c r="I180" s="59"/>
      <c r="J180" s="111">
        <v>2.23</v>
      </c>
      <c r="K180" s="72" t="s">
        <v>204</v>
      </c>
    </row>
    <row r="181" spans="1:11">
      <c r="A181" s="78" t="s">
        <v>5</v>
      </c>
      <c r="B181" s="118" t="s">
        <v>189</v>
      </c>
      <c r="C181" s="84">
        <v>40133</v>
      </c>
      <c r="E181" s="119">
        <v>107.7</v>
      </c>
      <c r="H181" s="53" t="s">
        <v>173</v>
      </c>
      <c r="I181" s="59"/>
      <c r="J181" s="111">
        <v>0.88</v>
      </c>
      <c r="K181" s="72" t="s">
        <v>199</v>
      </c>
    </row>
    <row r="182" spans="1:11">
      <c r="A182" s="78" t="s">
        <v>5</v>
      </c>
      <c r="B182" s="118" t="s">
        <v>190</v>
      </c>
      <c r="C182" s="84">
        <v>40133</v>
      </c>
      <c r="E182" s="119">
        <v>107.7</v>
      </c>
      <c r="H182" s="53" t="s">
        <v>173</v>
      </c>
      <c r="I182" s="59"/>
      <c r="J182" s="111">
        <v>0.88</v>
      </c>
      <c r="K182" s="72" t="s">
        <v>194</v>
      </c>
    </row>
    <row r="183" spans="1:11">
      <c r="A183" s="78" t="s">
        <v>5</v>
      </c>
      <c r="B183" s="118" t="s">
        <v>184</v>
      </c>
      <c r="C183" s="84">
        <v>40133</v>
      </c>
      <c r="E183" s="111">
        <v>116</v>
      </c>
      <c r="H183" s="53" t="s">
        <v>172</v>
      </c>
      <c r="I183" s="59"/>
      <c r="J183" s="111">
        <v>23.7</v>
      </c>
      <c r="K183" s="72" t="s">
        <v>140</v>
      </c>
    </row>
    <row r="184" spans="1:11">
      <c r="A184" s="78" t="s">
        <v>5</v>
      </c>
      <c r="B184" s="118" t="s">
        <v>186</v>
      </c>
      <c r="C184" s="84">
        <v>40133</v>
      </c>
      <c r="E184" s="111">
        <v>116.6</v>
      </c>
      <c r="H184" s="53" t="s">
        <v>172</v>
      </c>
      <c r="I184" s="59"/>
      <c r="J184" s="111">
        <v>1</v>
      </c>
      <c r="K184" s="72" t="s">
        <v>140</v>
      </c>
    </row>
    <row r="185" spans="1:11">
      <c r="A185" s="78" t="s">
        <v>5</v>
      </c>
      <c r="B185" s="118" t="s">
        <v>192</v>
      </c>
      <c r="C185" s="84">
        <v>40133</v>
      </c>
      <c r="E185" s="111">
        <v>109.1</v>
      </c>
      <c r="H185" s="53" t="s">
        <v>172</v>
      </c>
      <c r="I185" s="59"/>
      <c r="J185" s="111">
        <v>6.1</v>
      </c>
      <c r="K185" s="72" t="s">
        <v>203</v>
      </c>
    </row>
    <row r="186" spans="1:11">
      <c r="A186" s="78" t="s">
        <v>5</v>
      </c>
      <c r="B186" s="118" t="s">
        <v>193</v>
      </c>
      <c r="C186" s="84">
        <v>40133</v>
      </c>
      <c r="E186" s="119">
        <v>108.3</v>
      </c>
      <c r="H186" s="53" t="s">
        <v>172</v>
      </c>
      <c r="I186" s="59"/>
      <c r="J186" s="111">
        <v>8.1999999999999993</v>
      </c>
      <c r="K186" s="72" t="s">
        <v>204</v>
      </c>
    </row>
    <row r="187" spans="1:11">
      <c r="A187" s="78" t="s">
        <v>5</v>
      </c>
      <c r="B187" s="118" t="s">
        <v>189</v>
      </c>
      <c r="C187" s="84">
        <v>40133</v>
      </c>
      <c r="E187" s="119">
        <v>107.7</v>
      </c>
      <c r="H187" s="53" t="s">
        <v>172</v>
      </c>
      <c r="I187" s="59"/>
      <c r="J187" s="111">
        <v>38.1</v>
      </c>
      <c r="K187" s="72" t="s">
        <v>199</v>
      </c>
    </row>
    <row r="188" spans="1:11">
      <c r="A188" s="78" t="s">
        <v>5</v>
      </c>
      <c r="B188" s="118" t="s">
        <v>190</v>
      </c>
      <c r="C188" s="84">
        <v>40133</v>
      </c>
      <c r="E188" s="119">
        <v>107.7</v>
      </c>
      <c r="H188" s="53" t="s">
        <v>172</v>
      </c>
      <c r="I188" s="59"/>
      <c r="J188" s="119">
        <v>11.6</v>
      </c>
      <c r="K188" s="72" t="s">
        <v>194</v>
      </c>
    </row>
    <row r="189" spans="1:11">
      <c r="A189" s="78" t="s">
        <v>5</v>
      </c>
      <c r="B189" s="118" t="s">
        <v>184</v>
      </c>
      <c r="C189" s="84">
        <v>40155</v>
      </c>
      <c r="E189" s="111">
        <v>113.7</v>
      </c>
      <c r="H189" s="53" t="s">
        <v>179</v>
      </c>
      <c r="I189" s="59" t="s">
        <v>107</v>
      </c>
      <c r="J189" s="117">
        <v>0.2</v>
      </c>
      <c r="K189" s="72" t="s">
        <v>140</v>
      </c>
    </row>
    <row r="190" spans="1:11">
      <c r="A190" s="78" t="s">
        <v>5</v>
      </c>
      <c r="B190" s="118" t="s">
        <v>186</v>
      </c>
      <c r="C190" s="84">
        <v>40155</v>
      </c>
      <c r="E190" s="111">
        <v>113.1</v>
      </c>
      <c r="H190" s="53" t="s">
        <v>179</v>
      </c>
      <c r="I190" s="59" t="s">
        <v>107</v>
      </c>
      <c r="J190" s="117">
        <v>0.2</v>
      </c>
      <c r="K190" s="72" t="s">
        <v>140</v>
      </c>
    </row>
    <row r="191" spans="1:11">
      <c r="A191" s="78" t="s">
        <v>5</v>
      </c>
      <c r="B191" s="118" t="s">
        <v>192</v>
      </c>
      <c r="C191" s="84">
        <v>40155</v>
      </c>
      <c r="E191" s="111">
        <v>87.9</v>
      </c>
      <c r="H191" s="53" t="s">
        <v>179</v>
      </c>
      <c r="I191" s="59" t="s">
        <v>107</v>
      </c>
      <c r="J191" s="117">
        <v>0.2</v>
      </c>
      <c r="K191" s="72" t="s">
        <v>203</v>
      </c>
    </row>
    <row r="192" spans="1:11">
      <c r="A192" s="78" t="s">
        <v>5</v>
      </c>
      <c r="B192" s="118" t="s">
        <v>193</v>
      </c>
      <c r="C192" s="84">
        <v>40155</v>
      </c>
      <c r="E192" s="111">
        <v>87.2</v>
      </c>
      <c r="H192" s="53" t="s">
        <v>179</v>
      </c>
      <c r="I192" s="59" t="s">
        <v>107</v>
      </c>
      <c r="J192" s="117">
        <v>0.2</v>
      </c>
      <c r="K192" s="72" t="s">
        <v>204</v>
      </c>
    </row>
    <row r="193" spans="1:11">
      <c r="A193" s="78" t="s">
        <v>5</v>
      </c>
      <c r="B193" s="118" t="s">
        <v>189</v>
      </c>
      <c r="C193" s="84">
        <v>40155</v>
      </c>
      <c r="E193" s="111">
        <v>87.2</v>
      </c>
      <c r="H193" s="53" t="s">
        <v>179</v>
      </c>
      <c r="I193" s="59" t="s">
        <v>107</v>
      </c>
      <c r="J193" s="117">
        <v>0.2</v>
      </c>
      <c r="K193" s="72" t="s">
        <v>199</v>
      </c>
    </row>
    <row r="194" spans="1:11">
      <c r="A194" s="78" t="s">
        <v>5</v>
      </c>
      <c r="B194" s="118" t="s">
        <v>190</v>
      </c>
      <c r="C194" s="84">
        <v>40155</v>
      </c>
      <c r="E194" s="111">
        <v>87.2</v>
      </c>
      <c r="H194" s="53" t="s">
        <v>179</v>
      </c>
      <c r="I194" s="59" t="s">
        <v>107</v>
      </c>
      <c r="J194" s="117">
        <v>0.2</v>
      </c>
      <c r="K194" s="72" t="s">
        <v>194</v>
      </c>
    </row>
    <row r="195" spans="1:11">
      <c r="A195" s="78" t="s">
        <v>5</v>
      </c>
      <c r="B195" s="118" t="s">
        <v>184</v>
      </c>
      <c r="C195" s="84">
        <v>40155</v>
      </c>
      <c r="E195" s="111">
        <v>113.7</v>
      </c>
      <c r="H195" s="53" t="s">
        <v>180</v>
      </c>
      <c r="I195" s="59" t="s">
        <v>107</v>
      </c>
      <c r="J195" s="85">
        <v>0.4</v>
      </c>
      <c r="K195" s="72" t="s">
        <v>140</v>
      </c>
    </row>
    <row r="196" spans="1:11">
      <c r="A196" s="78" t="s">
        <v>5</v>
      </c>
      <c r="B196" s="118" t="s">
        <v>186</v>
      </c>
      <c r="C196" s="84">
        <v>40155</v>
      </c>
      <c r="E196" s="111">
        <v>113.1</v>
      </c>
      <c r="H196" s="53" t="s">
        <v>180</v>
      </c>
      <c r="I196" s="59"/>
      <c r="J196" s="111">
        <v>0.5</v>
      </c>
      <c r="K196" s="72" t="s">
        <v>140</v>
      </c>
    </row>
    <row r="197" spans="1:11">
      <c r="A197" s="78" t="s">
        <v>5</v>
      </c>
      <c r="B197" s="118" t="s">
        <v>192</v>
      </c>
      <c r="C197" s="84">
        <v>40155</v>
      </c>
      <c r="E197" s="111">
        <v>87.9</v>
      </c>
      <c r="H197" s="53" t="s">
        <v>180</v>
      </c>
      <c r="I197" s="59"/>
      <c r="J197" s="111">
        <v>5.0999999999999996</v>
      </c>
      <c r="K197" s="72" t="s">
        <v>203</v>
      </c>
    </row>
    <row r="198" spans="1:11">
      <c r="A198" s="78" t="s">
        <v>5</v>
      </c>
      <c r="B198" s="118" t="s">
        <v>193</v>
      </c>
      <c r="C198" s="84">
        <v>40155</v>
      </c>
      <c r="E198" s="111">
        <v>87.2</v>
      </c>
      <c r="H198" s="53" t="s">
        <v>180</v>
      </c>
      <c r="I198" s="59"/>
      <c r="J198" s="119">
        <v>5</v>
      </c>
      <c r="K198" s="72" t="s">
        <v>204</v>
      </c>
    </row>
    <row r="199" spans="1:11">
      <c r="A199" s="78" t="s">
        <v>5</v>
      </c>
      <c r="B199" s="118" t="s">
        <v>189</v>
      </c>
      <c r="C199" s="84">
        <v>40155</v>
      </c>
      <c r="E199" s="111">
        <v>87.2</v>
      </c>
      <c r="H199" s="53" t="s">
        <v>180</v>
      </c>
      <c r="I199" s="59"/>
      <c r="J199" s="119">
        <v>5.6</v>
      </c>
      <c r="K199" s="72" t="s">
        <v>199</v>
      </c>
    </row>
    <row r="200" spans="1:11">
      <c r="A200" s="78" t="s">
        <v>5</v>
      </c>
      <c r="B200" s="118" t="s">
        <v>190</v>
      </c>
      <c r="C200" s="84">
        <v>40155</v>
      </c>
      <c r="E200" s="111">
        <v>87.2</v>
      </c>
      <c r="H200" s="53" t="s">
        <v>180</v>
      </c>
      <c r="I200" s="59"/>
      <c r="J200" s="111">
        <v>5.4</v>
      </c>
      <c r="K200" s="72" t="s">
        <v>194</v>
      </c>
    </row>
    <row r="201" spans="1:11">
      <c r="A201" s="78" t="s">
        <v>5</v>
      </c>
      <c r="B201" s="118" t="s">
        <v>184</v>
      </c>
      <c r="C201" s="84">
        <v>40155</v>
      </c>
      <c r="E201" s="111">
        <v>113.7</v>
      </c>
      <c r="H201" s="53" t="s">
        <v>173</v>
      </c>
      <c r="I201" s="59"/>
      <c r="J201" s="111">
        <v>0.3</v>
      </c>
      <c r="K201" s="72" t="s">
        <v>140</v>
      </c>
    </row>
    <row r="202" spans="1:11">
      <c r="A202" s="78" t="s">
        <v>5</v>
      </c>
      <c r="B202" s="118" t="s">
        <v>186</v>
      </c>
      <c r="C202" s="84">
        <v>40155</v>
      </c>
      <c r="E202" s="111">
        <v>113.1</v>
      </c>
      <c r="H202" s="53" t="s">
        <v>173</v>
      </c>
      <c r="I202" s="59"/>
      <c r="J202" s="111">
        <v>0.48</v>
      </c>
      <c r="K202" s="72" t="s">
        <v>140</v>
      </c>
    </row>
    <row r="203" spans="1:11">
      <c r="A203" s="78" t="s">
        <v>5</v>
      </c>
      <c r="B203" s="118" t="s">
        <v>192</v>
      </c>
      <c r="C203" s="84">
        <v>40155</v>
      </c>
      <c r="E203" s="111">
        <v>87.9</v>
      </c>
      <c r="H203" s="53" t="s">
        <v>173</v>
      </c>
      <c r="I203" s="59"/>
      <c r="J203" s="111">
        <v>5.25</v>
      </c>
      <c r="K203" s="72" t="s">
        <v>203</v>
      </c>
    </row>
    <row r="204" spans="1:11">
      <c r="A204" s="78" t="s">
        <v>5</v>
      </c>
      <c r="B204" s="118" t="s">
        <v>193</v>
      </c>
      <c r="C204" s="84">
        <v>40155</v>
      </c>
      <c r="E204" s="111">
        <v>87.2</v>
      </c>
      <c r="H204" s="53" t="s">
        <v>173</v>
      </c>
      <c r="I204" s="59"/>
      <c r="J204" s="119">
        <v>5.08</v>
      </c>
      <c r="K204" s="72" t="s">
        <v>204</v>
      </c>
    </row>
    <row r="205" spans="1:11">
      <c r="A205" s="78" t="s">
        <v>5</v>
      </c>
      <c r="B205" s="118" t="s">
        <v>189</v>
      </c>
      <c r="C205" s="84">
        <v>40155</v>
      </c>
      <c r="E205" s="111">
        <v>87.2</v>
      </c>
      <c r="H205" s="53" t="s">
        <v>173</v>
      </c>
      <c r="I205" s="59"/>
      <c r="J205" s="119">
        <v>5.54</v>
      </c>
      <c r="K205" s="72" t="s">
        <v>199</v>
      </c>
    </row>
    <row r="206" spans="1:11">
      <c r="A206" s="78" t="s">
        <v>5</v>
      </c>
      <c r="B206" s="118" t="s">
        <v>190</v>
      </c>
      <c r="C206" s="84">
        <v>40155</v>
      </c>
      <c r="E206" s="111">
        <v>87.2</v>
      </c>
      <c r="H206" s="53" t="s">
        <v>173</v>
      </c>
      <c r="I206" s="59"/>
      <c r="J206" s="111">
        <v>4.9400000000000004</v>
      </c>
      <c r="K206" s="72" t="s">
        <v>194</v>
      </c>
    </row>
    <row r="207" spans="1:11">
      <c r="A207" s="78" t="s">
        <v>5</v>
      </c>
      <c r="B207" s="118" t="s">
        <v>184</v>
      </c>
      <c r="C207" s="84">
        <v>40155</v>
      </c>
      <c r="E207" s="111">
        <v>113.7</v>
      </c>
      <c r="H207" s="53" t="s">
        <v>172</v>
      </c>
      <c r="I207" s="59" t="s">
        <v>107</v>
      </c>
      <c r="J207" s="85">
        <v>0.1</v>
      </c>
      <c r="K207" s="72" t="s">
        <v>140</v>
      </c>
    </row>
    <row r="208" spans="1:11">
      <c r="A208" s="78" t="s">
        <v>5</v>
      </c>
      <c r="B208" s="118" t="s">
        <v>186</v>
      </c>
      <c r="C208" s="84">
        <v>40155</v>
      </c>
      <c r="E208" s="111">
        <v>113.1</v>
      </c>
      <c r="H208" s="53" t="s">
        <v>172</v>
      </c>
      <c r="I208" s="59" t="s">
        <v>107</v>
      </c>
      <c r="J208" s="85">
        <v>0.1</v>
      </c>
      <c r="K208" s="72" t="s">
        <v>140</v>
      </c>
    </row>
    <row r="209" spans="1:11">
      <c r="A209" s="78" t="s">
        <v>5</v>
      </c>
      <c r="B209" s="118" t="s">
        <v>192</v>
      </c>
      <c r="C209" s="84">
        <v>40155</v>
      </c>
      <c r="E209" s="111">
        <v>87.9</v>
      </c>
      <c r="H209" s="53" t="s">
        <v>172</v>
      </c>
      <c r="I209" s="59"/>
      <c r="J209" s="111">
        <v>21.5</v>
      </c>
      <c r="K209" s="72" t="s">
        <v>203</v>
      </c>
    </row>
    <row r="210" spans="1:11">
      <c r="A210" s="78" t="s">
        <v>5</v>
      </c>
      <c r="B210" s="118" t="s">
        <v>193</v>
      </c>
      <c r="C210" s="84">
        <v>40155</v>
      </c>
      <c r="E210" s="111">
        <v>87.2</v>
      </c>
      <c r="H210" s="53" t="s">
        <v>172</v>
      </c>
      <c r="I210" s="59"/>
      <c r="J210" s="119">
        <v>24.3</v>
      </c>
      <c r="K210" s="72" t="s">
        <v>204</v>
      </c>
    </row>
    <row r="211" spans="1:11">
      <c r="A211" s="78" t="s">
        <v>5</v>
      </c>
      <c r="B211" s="118" t="s">
        <v>189</v>
      </c>
      <c r="C211" s="84">
        <v>40155</v>
      </c>
      <c r="E211" s="111">
        <v>87.2</v>
      </c>
      <c r="H211" s="53" t="s">
        <v>172</v>
      </c>
      <c r="I211" s="59"/>
      <c r="J211" s="119">
        <v>23.9</v>
      </c>
      <c r="K211" s="72" t="s">
        <v>199</v>
      </c>
    </row>
    <row r="212" spans="1:11">
      <c r="A212" s="78" t="s">
        <v>5</v>
      </c>
      <c r="B212" s="118" t="s">
        <v>190</v>
      </c>
      <c r="C212" s="84">
        <v>40155</v>
      </c>
      <c r="E212" s="111">
        <v>87.2</v>
      </c>
      <c r="H212" s="53" t="s">
        <v>172</v>
      </c>
      <c r="I212" s="59"/>
      <c r="J212" s="119">
        <v>23.6</v>
      </c>
      <c r="K212" s="72" t="s">
        <v>194</v>
      </c>
    </row>
    <row r="213" spans="1:11">
      <c r="A213" s="78" t="s">
        <v>5</v>
      </c>
      <c r="B213" s="118" t="s">
        <v>184</v>
      </c>
      <c r="C213" s="84">
        <v>40161</v>
      </c>
      <c r="E213" s="111">
        <v>83.3</v>
      </c>
      <c r="H213" s="53" t="s">
        <v>179</v>
      </c>
      <c r="I213" s="59" t="s">
        <v>107</v>
      </c>
      <c r="J213" s="85">
        <v>0.2</v>
      </c>
      <c r="K213" s="78" t="s">
        <v>199</v>
      </c>
    </row>
    <row r="214" spans="1:11">
      <c r="A214" s="78" t="s">
        <v>5</v>
      </c>
      <c r="B214" s="118" t="s">
        <v>205</v>
      </c>
      <c r="C214" s="84">
        <v>40161</v>
      </c>
      <c r="E214" s="111">
        <v>83.3</v>
      </c>
      <c r="H214" s="53" t="s">
        <v>179</v>
      </c>
      <c r="I214" s="59" t="s">
        <v>107</v>
      </c>
      <c r="J214" s="85">
        <v>0.2</v>
      </c>
      <c r="K214" s="78" t="s">
        <v>206</v>
      </c>
    </row>
    <row r="215" spans="1:11">
      <c r="A215" s="78" t="s">
        <v>5</v>
      </c>
      <c r="B215" s="118" t="s">
        <v>186</v>
      </c>
      <c r="C215" s="84">
        <v>40161</v>
      </c>
      <c r="E215" s="111">
        <v>89</v>
      </c>
      <c r="H215" s="53" t="s">
        <v>179</v>
      </c>
      <c r="I215" s="59" t="s">
        <v>107</v>
      </c>
      <c r="J215" s="85">
        <v>0.2</v>
      </c>
      <c r="K215" s="78" t="s">
        <v>140</v>
      </c>
    </row>
    <row r="216" spans="1:11">
      <c r="A216" s="78" t="s">
        <v>5</v>
      </c>
      <c r="B216" s="118" t="s">
        <v>192</v>
      </c>
      <c r="C216" s="84">
        <v>40161</v>
      </c>
      <c r="E216" s="111">
        <v>39.700000000000003</v>
      </c>
      <c r="H216" s="53" t="s">
        <v>179</v>
      </c>
      <c r="I216" s="59" t="s">
        <v>107</v>
      </c>
      <c r="J216" s="85">
        <v>0.2</v>
      </c>
      <c r="K216" s="72" t="s">
        <v>203</v>
      </c>
    </row>
    <row r="217" spans="1:11">
      <c r="A217" s="78" t="s">
        <v>5</v>
      </c>
      <c r="B217" s="118" t="s">
        <v>193</v>
      </c>
      <c r="C217" s="84">
        <v>40161</v>
      </c>
      <c r="E217" s="119">
        <v>39.799999999999997</v>
      </c>
      <c r="H217" s="53" t="s">
        <v>179</v>
      </c>
      <c r="I217" s="59" t="s">
        <v>107</v>
      </c>
      <c r="J217" s="85">
        <v>0.2</v>
      </c>
      <c r="K217" s="72" t="s">
        <v>204</v>
      </c>
    </row>
    <row r="218" spans="1:11">
      <c r="A218" s="78" t="s">
        <v>5</v>
      </c>
      <c r="B218" s="118" t="s">
        <v>189</v>
      </c>
      <c r="C218" s="84">
        <v>40161</v>
      </c>
      <c r="E218" s="111">
        <v>39.700000000000003</v>
      </c>
      <c r="H218" s="53" t="s">
        <v>179</v>
      </c>
      <c r="I218" s="59" t="s">
        <v>107</v>
      </c>
      <c r="J218" s="85">
        <v>0.2</v>
      </c>
      <c r="K218" s="72" t="s">
        <v>140</v>
      </c>
    </row>
    <row r="219" spans="1:11">
      <c r="A219" s="78" t="s">
        <v>5</v>
      </c>
      <c r="B219" s="118" t="s">
        <v>184</v>
      </c>
      <c r="C219" s="84">
        <v>40161</v>
      </c>
      <c r="E219" s="111">
        <v>83.3</v>
      </c>
      <c r="H219" s="53" t="s">
        <v>180</v>
      </c>
      <c r="I219" s="59"/>
      <c r="J219" s="119">
        <v>2.4</v>
      </c>
      <c r="K219" s="78" t="s">
        <v>199</v>
      </c>
    </row>
    <row r="220" spans="1:11">
      <c r="A220" s="78" t="s">
        <v>5</v>
      </c>
      <c r="B220" s="118" t="s">
        <v>205</v>
      </c>
      <c r="C220" s="84">
        <v>40161</v>
      </c>
      <c r="E220" s="111">
        <v>83.3</v>
      </c>
      <c r="H220" s="53" t="s">
        <v>180</v>
      </c>
      <c r="I220" s="59"/>
      <c r="J220" s="119">
        <v>2.4</v>
      </c>
      <c r="K220" s="78" t="s">
        <v>206</v>
      </c>
    </row>
    <row r="221" spans="1:11">
      <c r="A221" s="78" t="s">
        <v>5</v>
      </c>
      <c r="B221" s="118" t="s">
        <v>186</v>
      </c>
      <c r="C221" s="84">
        <v>40161</v>
      </c>
      <c r="E221" s="111">
        <v>89</v>
      </c>
      <c r="H221" s="53" t="s">
        <v>180</v>
      </c>
      <c r="I221" s="59"/>
      <c r="J221" s="119">
        <v>2.2999999999999998</v>
      </c>
      <c r="K221" s="78" t="s">
        <v>140</v>
      </c>
    </row>
    <row r="222" spans="1:11">
      <c r="A222" s="78" t="s">
        <v>5</v>
      </c>
      <c r="B222" s="118" t="s">
        <v>192</v>
      </c>
      <c r="C222" s="84">
        <v>40161</v>
      </c>
      <c r="E222" s="111">
        <v>39.700000000000003</v>
      </c>
      <c r="H222" s="53" t="s">
        <v>180</v>
      </c>
      <c r="I222" s="59"/>
      <c r="J222" s="119">
        <v>5.4</v>
      </c>
      <c r="K222" s="72" t="s">
        <v>203</v>
      </c>
    </row>
    <row r="223" spans="1:11">
      <c r="A223" s="78" t="s">
        <v>5</v>
      </c>
      <c r="B223" s="118" t="s">
        <v>193</v>
      </c>
      <c r="C223" s="84">
        <v>40161</v>
      </c>
      <c r="E223" s="119">
        <v>39.799999999999997</v>
      </c>
      <c r="H223" s="53" t="s">
        <v>180</v>
      </c>
      <c r="I223" s="59"/>
      <c r="J223" s="111">
        <v>5.3</v>
      </c>
      <c r="K223" s="72" t="s">
        <v>204</v>
      </c>
    </row>
    <row r="224" spans="1:11">
      <c r="A224" s="78" t="s">
        <v>5</v>
      </c>
      <c r="B224" s="118" t="s">
        <v>189</v>
      </c>
      <c r="C224" s="84">
        <v>40161</v>
      </c>
      <c r="E224" s="111">
        <v>39.700000000000003</v>
      </c>
      <c r="H224" s="53" t="s">
        <v>180</v>
      </c>
      <c r="I224" s="59"/>
      <c r="J224" s="111">
        <v>5.3</v>
      </c>
      <c r="K224" s="72" t="s">
        <v>140</v>
      </c>
    </row>
    <row r="225" spans="1:11">
      <c r="A225" s="78" t="s">
        <v>5</v>
      </c>
      <c r="B225" s="118" t="s">
        <v>184</v>
      </c>
      <c r="C225" s="84">
        <v>40161</v>
      </c>
      <c r="E225" s="111">
        <v>83.3</v>
      </c>
      <c r="H225" s="53" t="s">
        <v>173</v>
      </c>
      <c r="I225" s="59"/>
      <c r="J225" s="111">
        <v>4.5599999999999996</v>
      </c>
      <c r="K225" s="78" t="s">
        <v>199</v>
      </c>
    </row>
    <row r="226" spans="1:11">
      <c r="A226" s="78" t="s">
        <v>5</v>
      </c>
      <c r="B226" s="118" t="s">
        <v>205</v>
      </c>
      <c r="C226" s="84">
        <v>40161</v>
      </c>
      <c r="E226" s="111">
        <v>83.3</v>
      </c>
      <c r="H226" s="53" t="s">
        <v>173</v>
      </c>
      <c r="I226" s="59"/>
      <c r="J226" s="111">
        <v>3.96</v>
      </c>
      <c r="K226" s="78" t="s">
        <v>206</v>
      </c>
    </row>
    <row r="227" spans="1:11">
      <c r="A227" s="78" t="s">
        <v>5</v>
      </c>
      <c r="B227" s="118" t="s">
        <v>186</v>
      </c>
      <c r="C227" s="84">
        <v>40161</v>
      </c>
      <c r="E227" s="111">
        <v>89</v>
      </c>
      <c r="H227" s="53" t="s">
        <v>173</v>
      </c>
      <c r="I227" s="59"/>
      <c r="J227" s="111">
        <v>4.21</v>
      </c>
      <c r="K227" s="78" t="s">
        <v>140</v>
      </c>
    </row>
    <row r="228" spans="1:11">
      <c r="A228" s="78" t="s">
        <v>5</v>
      </c>
      <c r="B228" s="118" t="s">
        <v>192</v>
      </c>
      <c r="C228" s="84">
        <v>40161</v>
      </c>
      <c r="E228" s="111">
        <v>39.700000000000003</v>
      </c>
      <c r="H228" s="53" t="s">
        <v>173</v>
      </c>
      <c r="I228" s="59"/>
      <c r="J228" s="111">
        <v>8.5</v>
      </c>
      <c r="K228" s="72" t="s">
        <v>203</v>
      </c>
    </row>
    <row r="229" spans="1:11">
      <c r="A229" s="78" t="s">
        <v>5</v>
      </c>
      <c r="B229" s="118" t="s">
        <v>193</v>
      </c>
      <c r="C229" s="84">
        <v>40161</v>
      </c>
      <c r="E229" s="119">
        <v>39.799999999999997</v>
      </c>
      <c r="H229" s="53" t="s">
        <v>173</v>
      </c>
      <c r="I229" s="59"/>
      <c r="J229" s="111">
        <v>8.7200000000000006</v>
      </c>
      <c r="K229" s="72" t="s">
        <v>204</v>
      </c>
    </row>
    <row r="230" spans="1:11">
      <c r="A230" s="78" t="s">
        <v>5</v>
      </c>
      <c r="B230" s="118" t="s">
        <v>189</v>
      </c>
      <c r="C230" s="84">
        <v>40161</v>
      </c>
      <c r="E230" s="111">
        <v>39.700000000000003</v>
      </c>
      <c r="H230" s="53" t="s">
        <v>173</v>
      </c>
      <c r="I230" s="59"/>
      <c r="J230" s="111">
        <v>8.4600000000000009</v>
      </c>
      <c r="K230" s="72" t="s">
        <v>140</v>
      </c>
    </row>
    <row r="231" spans="1:11">
      <c r="A231" s="78" t="s">
        <v>5</v>
      </c>
      <c r="B231" s="118" t="s">
        <v>184</v>
      </c>
      <c r="C231" s="84">
        <v>40161</v>
      </c>
      <c r="E231" s="111">
        <v>83.3</v>
      </c>
      <c r="H231" s="53" t="s">
        <v>172</v>
      </c>
      <c r="I231" s="59"/>
      <c r="J231" s="111">
        <v>15.3</v>
      </c>
      <c r="K231" s="78" t="s">
        <v>199</v>
      </c>
    </row>
    <row r="232" spans="1:11">
      <c r="A232" s="78" t="s">
        <v>5</v>
      </c>
      <c r="B232" s="118" t="s">
        <v>205</v>
      </c>
      <c r="C232" s="84">
        <v>40161</v>
      </c>
      <c r="E232" s="111">
        <v>83.3</v>
      </c>
      <c r="H232" s="53" t="s">
        <v>172</v>
      </c>
      <c r="I232" s="59"/>
      <c r="J232" s="119">
        <v>14.6</v>
      </c>
      <c r="K232" s="78" t="s">
        <v>206</v>
      </c>
    </row>
    <row r="233" spans="1:11">
      <c r="A233" s="78" t="s">
        <v>5</v>
      </c>
      <c r="B233" s="118" t="s">
        <v>186</v>
      </c>
      <c r="C233" s="84">
        <v>40161</v>
      </c>
      <c r="E233" s="111">
        <v>89</v>
      </c>
      <c r="H233" s="53" t="s">
        <v>172</v>
      </c>
      <c r="I233" s="59"/>
      <c r="J233" s="111">
        <v>16.2</v>
      </c>
      <c r="K233" s="78" t="s">
        <v>140</v>
      </c>
    </row>
    <row r="234" spans="1:11">
      <c r="A234" s="78" t="s">
        <v>5</v>
      </c>
      <c r="B234" s="118" t="s">
        <v>192</v>
      </c>
      <c r="C234" s="84">
        <v>40161</v>
      </c>
      <c r="E234" s="111">
        <v>39.700000000000003</v>
      </c>
      <c r="H234" s="53" t="s">
        <v>172</v>
      </c>
      <c r="I234" s="59"/>
      <c r="J234" s="111">
        <v>36.700000000000003</v>
      </c>
      <c r="K234" s="72" t="s">
        <v>203</v>
      </c>
    </row>
    <row r="235" spans="1:11">
      <c r="A235" s="78" t="s">
        <v>5</v>
      </c>
      <c r="B235" s="118" t="s">
        <v>193</v>
      </c>
      <c r="C235" s="84">
        <v>40161</v>
      </c>
      <c r="E235" s="119">
        <v>39.799999999999997</v>
      </c>
      <c r="H235" s="53" t="s">
        <v>172</v>
      </c>
      <c r="I235" s="59"/>
      <c r="J235" s="111">
        <v>32.700000000000003</v>
      </c>
      <c r="K235" s="72" t="s">
        <v>204</v>
      </c>
    </row>
    <row r="236" spans="1:11">
      <c r="A236" s="78" t="s">
        <v>5</v>
      </c>
      <c r="B236" s="118" t="s">
        <v>189</v>
      </c>
      <c r="C236" s="84">
        <v>40161</v>
      </c>
      <c r="E236" s="111">
        <v>39.700000000000003</v>
      </c>
      <c r="H236" s="53" t="s">
        <v>172</v>
      </c>
      <c r="I236" s="59"/>
      <c r="J236" s="111">
        <v>32.6</v>
      </c>
      <c r="K236" s="72" t="s">
        <v>140</v>
      </c>
    </row>
    <row r="237" spans="1:11">
      <c r="A237" s="72" t="s">
        <v>5</v>
      </c>
      <c r="B237" s="53" t="s">
        <v>108</v>
      </c>
      <c r="C237" s="54">
        <v>39793</v>
      </c>
      <c r="D237" s="54"/>
      <c r="E237" s="55">
        <v>83.4</v>
      </c>
      <c r="F237" s="54"/>
      <c r="G237" s="53"/>
      <c r="H237" s="53" t="s">
        <v>117</v>
      </c>
      <c r="I237" s="53"/>
      <c r="J237" s="57">
        <v>1.2</v>
      </c>
      <c r="K237" s="56" t="s">
        <v>110</v>
      </c>
    </row>
    <row r="238" spans="1:11">
      <c r="A238" s="72" t="s">
        <v>5</v>
      </c>
      <c r="B238" s="53" t="s">
        <v>111</v>
      </c>
      <c r="C238" s="54">
        <v>39793</v>
      </c>
      <c r="D238" s="54"/>
      <c r="E238" s="55">
        <v>84</v>
      </c>
      <c r="F238" s="54"/>
      <c r="G238" s="53"/>
      <c r="H238" s="53" t="s">
        <v>117</v>
      </c>
      <c r="I238" s="53"/>
      <c r="J238" s="57">
        <v>1.2</v>
      </c>
      <c r="K238" s="56" t="s">
        <v>112</v>
      </c>
    </row>
    <row r="239" spans="1:11">
      <c r="A239" s="72" t="s">
        <v>5</v>
      </c>
      <c r="B239" s="53" t="s">
        <v>118</v>
      </c>
      <c r="C239" s="54">
        <v>39793</v>
      </c>
      <c r="D239" s="54"/>
      <c r="E239" s="55">
        <v>101.5</v>
      </c>
      <c r="F239" s="54"/>
      <c r="G239" s="53"/>
      <c r="H239" s="53" t="s">
        <v>117</v>
      </c>
      <c r="I239" s="53"/>
      <c r="J239" s="57">
        <v>1.2</v>
      </c>
      <c r="K239" s="58" t="s">
        <v>119</v>
      </c>
    </row>
    <row r="240" spans="1:11">
      <c r="A240" s="72" t="s">
        <v>5</v>
      </c>
      <c r="B240" s="53" t="s">
        <v>120</v>
      </c>
      <c r="C240" s="54">
        <v>39793</v>
      </c>
      <c r="D240" s="54"/>
      <c r="E240" s="55">
        <v>102.2</v>
      </c>
      <c r="F240" s="54"/>
      <c r="G240" s="53"/>
      <c r="H240" s="53" t="s">
        <v>117</v>
      </c>
      <c r="I240" s="53"/>
      <c r="J240" s="57">
        <v>1.2</v>
      </c>
      <c r="K240" s="58" t="s">
        <v>119</v>
      </c>
    </row>
    <row r="241" spans="1:11">
      <c r="A241" s="72" t="s">
        <v>5</v>
      </c>
      <c r="B241" s="53" t="s">
        <v>121</v>
      </c>
      <c r="C241" s="54">
        <v>39793</v>
      </c>
      <c r="D241" s="54"/>
      <c r="E241" s="55">
        <v>102.4</v>
      </c>
      <c r="F241" s="54"/>
      <c r="G241" s="53"/>
      <c r="H241" s="53" t="s">
        <v>117</v>
      </c>
      <c r="I241" s="53"/>
      <c r="J241" s="57">
        <v>1.2</v>
      </c>
      <c r="K241" s="58" t="s">
        <v>119</v>
      </c>
    </row>
    <row r="242" spans="1:11">
      <c r="A242" s="72" t="s">
        <v>5</v>
      </c>
      <c r="B242" s="53" t="s">
        <v>108</v>
      </c>
      <c r="C242" s="54">
        <v>39793</v>
      </c>
      <c r="D242" s="54"/>
      <c r="E242" s="55">
        <v>83.4</v>
      </c>
      <c r="F242" s="54"/>
      <c r="G242" s="53"/>
      <c r="H242" s="53" t="s">
        <v>123</v>
      </c>
      <c r="I242" s="53"/>
      <c r="J242" s="55">
        <v>51.1</v>
      </c>
      <c r="K242" s="56" t="s">
        <v>110</v>
      </c>
    </row>
    <row r="243" spans="1:11">
      <c r="A243" s="72" t="s">
        <v>5</v>
      </c>
      <c r="B243" s="53" t="s">
        <v>111</v>
      </c>
      <c r="C243" s="54">
        <v>39793</v>
      </c>
      <c r="D243" s="54"/>
      <c r="E243" s="55">
        <v>84</v>
      </c>
      <c r="F243" s="54"/>
      <c r="G243" s="53"/>
      <c r="H243" s="53" t="s">
        <v>123</v>
      </c>
      <c r="I243" s="53"/>
      <c r="J243" s="55">
        <v>51.3</v>
      </c>
      <c r="K243" s="56" t="s">
        <v>112</v>
      </c>
    </row>
    <row r="244" spans="1:11">
      <c r="A244" s="72" t="s">
        <v>5</v>
      </c>
      <c r="B244" s="53" t="s">
        <v>118</v>
      </c>
      <c r="C244" s="54">
        <v>39793</v>
      </c>
      <c r="D244" s="54"/>
      <c r="E244" s="55">
        <v>101.5</v>
      </c>
      <c r="F244" s="54"/>
      <c r="G244" s="53"/>
      <c r="H244" s="53" t="s">
        <v>123</v>
      </c>
      <c r="I244" s="53"/>
      <c r="J244" s="55">
        <v>81.599999999999994</v>
      </c>
      <c r="K244" s="58" t="s">
        <v>119</v>
      </c>
    </row>
    <row r="245" spans="1:11">
      <c r="A245" s="72" t="s">
        <v>5</v>
      </c>
      <c r="B245" s="53" t="s">
        <v>120</v>
      </c>
      <c r="C245" s="54">
        <v>39793</v>
      </c>
      <c r="D245" s="54"/>
      <c r="E245" s="55">
        <v>102.2</v>
      </c>
      <c r="F245" s="54"/>
      <c r="G245" s="53"/>
      <c r="H245" s="53" t="s">
        <v>123</v>
      </c>
      <c r="I245" s="53"/>
      <c r="J245" s="55">
        <v>84.8</v>
      </c>
      <c r="K245" s="58" t="s">
        <v>119</v>
      </c>
    </row>
    <row r="246" spans="1:11">
      <c r="A246" s="72" t="s">
        <v>5</v>
      </c>
      <c r="B246" s="53" t="s">
        <v>121</v>
      </c>
      <c r="C246" s="54">
        <v>39793</v>
      </c>
      <c r="D246" s="54"/>
      <c r="E246" s="55">
        <v>102.4</v>
      </c>
      <c r="F246" s="54"/>
      <c r="G246" s="53"/>
      <c r="H246" s="53" t="s">
        <v>123</v>
      </c>
      <c r="I246" s="53"/>
      <c r="J246" s="55">
        <v>83.7</v>
      </c>
      <c r="K246" s="58" t="s">
        <v>119</v>
      </c>
    </row>
    <row r="247" spans="1:11">
      <c r="A247" s="72" t="s">
        <v>5</v>
      </c>
      <c r="B247" s="53" t="s">
        <v>108</v>
      </c>
      <c r="C247" s="54">
        <v>39793</v>
      </c>
      <c r="D247" s="54"/>
      <c r="E247" s="55">
        <v>83.4</v>
      </c>
      <c r="F247" s="54"/>
      <c r="G247" s="53"/>
      <c r="H247" s="53" t="s">
        <v>124</v>
      </c>
      <c r="I247" s="53" t="s">
        <v>107</v>
      </c>
      <c r="J247" s="53">
        <v>0.2</v>
      </c>
      <c r="K247" s="56" t="s">
        <v>110</v>
      </c>
    </row>
    <row r="248" spans="1:11">
      <c r="A248" s="72" t="s">
        <v>5</v>
      </c>
      <c r="B248" s="53" t="s">
        <v>111</v>
      </c>
      <c r="C248" s="54">
        <v>39793</v>
      </c>
      <c r="D248" s="54"/>
      <c r="E248" s="55">
        <v>84</v>
      </c>
      <c r="F248" s="54"/>
      <c r="G248" s="53"/>
      <c r="H248" s="53" t="s">
        <v>124</v>
      </c>
      <c r="I248" s="53" t="s">
        <v>107</v>
      </c>
      <c r="J248" s="53">
        <v>0.2</v>
      </c>
      <c r="K248" s="56" t="s">
        <v>112</v>
      </c>
    </row>
    <row r="249" spans="1:11">
      <c r="A249" s="72" t="s">
        <v>5</v>
      </c>
      <c r="B249" s="53" t="s">
        <v>118</v>
      </c>
      <c r="C249" s="54">
        <v>39793</v>
      </c>
      <c r="D249" s="54"/>
      <c r="E249" s="55">
        <v>101.5</v>
      </c>
      <c r="F249" s="54"/>
      <c r="G249" s="53"/>
      <c r="H249" s="53" t="s">
        <v>124</v>
      </c>
      <c r="I249" s="53" t="s">
        <v>107</v>
      </c>
      <c r="J249" s="53">
        <v>0.2</v>
      </c>
      <c r="K249" s="58" t="s">
        <v>119</v>
      </c>
    </row>
    <row r="250" spans="1:11">
      <c r="A250" s="72" t="s">
        <v>5</v>
      </c>
      <c r="B250" s="53" t="s">
        <v>120</v>
      </c>
      <c r="C250" s="54">
        <v>39793</v>
      </c>
      <c r="D250" s="54"/>
      <c r="E250" s="55">
        <v>102.2</v>
      </c>
      <c r="F250" s="54"/>
      <c r="G250" s="53"/>
      <c r="H250" s="53" t="s">
        <v>124</v>
      </c>
      <c r="I250" s="53" t="s">
        <v>107</v>
      </c>
      <c r="J250" s="53">
        <v>0.2</v>
      </c>
      <c r="K250" s="58" t="s">
        <v>119</v>
      </c>
    </row>
    <row r="251" spans="1:11">
      <c r="A251" s="72" t="s">
        <v>5</v>
      </c>
      <c r="B251" s="53" t="s">
        <v>121</v>
      </c>
      <c r="C251" s="54">
        <v>39793</v>
      </c>
      <c r="D251" s="54"/>
      <c r="E251" s="55">
        <v>102.4</v>
      </c>
      <c r="F251" s="54"/>
      <c r="G251" s="53"/>
      <c r="H251" s="53" t="s">
        <v>124</v>
      </c>
      <c r="I251" s="53" t="s">
        <v>107</v>
      </c>
      <c r="J251" s="53">
        <v>0.2</v>
      </c>
      <c r="K251" s="58" t="s">
        <v>119</v>
      </c>
    </row>
    <row r="252" spans="1:11">
      <c r="A252" s="72" t="s">
        <v>5</v>
      </c>
      <c r="B252" s="53" t="s">
        <v>108</v>
      </c>
      <c r="C252" s="54">
        <v>39793</v>
      </c>
      <c r="D252" s="54"/>
      <c r="E252" s="55">
        <v>83.4</v>
      </c>
      <c r="F252" s="54"/>
      <c r="G252" s="53"/>
      <c r="H252" s="53" t="s">
        <v>126</v>
      </c>
      <c r="I252" s="53" t="s">
        <v>107</v>
      </c>
      <c r="J252" s="53">
        <v>0.1</v>
      </c>
      <c r="K252" s="56" t="s">
        <v>110</v>
      </c>
    </row>
    <row r="253" spans="1:11">
      <c r="A253" s="72" t="s">
        <v>5</v>
      </c>
      <c r="B253" s="53" t="s">
        <v>111</v>
      </c>
      <c r="C253" s="54">
        <v>39793</v>
      </c>
      <c r="D253" s="54"/>
      <c r="E253" s="55">
        <v>84</v>
      </c>
      <c r="F253" s="54"/>
      <c r="G253" s="53"/>
      <c r="H253" s="53" t="s">
        <v>126</v>
      </c>
      <c r="I253" s="53" t="s">
        <v>107</v>
      </c>
      <c r="J253" s="53">
        <v>0.1</v>
      </c>
      <c r="K253" s="56" t="s">
        <v>112</v>
      </c>
    </row>
    <row r="254" spans="1:11">
      <c r="A254" s="72" t="s">
        <v>5</v>
      </c>
      <c r="B254" s="53" t="s">
        <v>118</v>
      </c>
      <c r="C254" s="54">
        <v>39793</v>
      </c>
      <c r="D254" s="54"/>
      <c r="E254" s="55">
        <v>101.5</v>
      </c>
      <c r="F254" s="54"/>
      <c r="G254" s="53"/>
      <c r="H254" s="53" t="s">
        <v>126</v>
      </c>
      <c r="I254" s="53" t="s">
        <v>107</v>
      </c>
      <c r="J254" s="53">
        <v>0.1</v>
      </c>
      <c r="K254" s="58" t="s">
        <v>119</v>
      </c>
    </row>
    <row r="255" spans="1:11">
      <c r="A255" s="72" t="s">
        <v>5</v>
      </c>
      <c r="B255" s="53" t="s">
        <v>120</v>
      </c>
      <c r="C255" s="54">
        <v>39793</v>
      </c>
      <c r="D255" s="54"/>
      <c r="E255" s="55">
        <v>102.2</v>
      </c>
      <c r="F255" s="54"/>
      <c r="G255" s="53"/>
      <c r="H255" s="53" t="s">
        <v>126</v>
      </c>
      <c r="I255" s="53" t="s">
        <v>107</v>
      </c>
      <c r="J255" s="53">
        <v>0.1</v>
      </c>
      <c r="K255" s="58" t="s">
        <v>119</v>
      </c>
    </row>
    <row r="256" spans="1:11">
      <c r="A256" s="72" t="s">
        <v>5</v>
      </c>
      <c r="B256" s="53" t="s">
        <v>121</v>
      </c>
      <c r="C256" s="54">
        <v>39793</v>
      </c>
      <c r="D256" s="54"/>
      <c r="E256" s="55">
        <v>102.4</v>
      </c>
      <c r="F256" s="54"/>
      <c r="G256" s="53"/>
      <c r="H256" s="53" t="s">
        <v>126</v>
      </c>
      <c r="I256" s="53" t="s">
        <v>107</v>
      </c>
      <c r="J256" s="53">
        <v>0.1</v>
      </c>
      <c r="K256" s="58" t="s">
        <v>119</v>
      </c>
    </row>
    <row r="257" spans="1:11">
      <c r="A257" s="72" t="s">
        <v>5</v>
      </c>
      <c r="B257" s="53" t="s">
        <v>108</v>
      </c>
      <c r="C257" s="54">
        <v>39793</v>
      </c>
      <c r="D257" s="54"/>
      <c r="E257" s="55">
        <v>83.4</v>
      </c>
      <c r="F257" s="54"/>
      <c r="G257" s="53"/>
      <c r="H257" s="53" t="s">
        <v>127</v>
      </c>
      <c r="I257" s="53"/>
      <c r="J257" s="55">
        <v>35</v>
      </c>
      <c r="K257" s="56" t="s">
        <v>110</v>
      </c>
    </row>
    <row r="258" spans="1:11">
      <c r="A258" s="72" t="s">
        <v>5</v>
      </c>
      <c r="B258" s="53" t="s">
        <v>111</v>
      </c>
      <c r="C258" s="54">
        <v>39793</v>
      </c>
      <c r="D258" s="54"/>
      <c r="E258" s="55">
        <v>84</v>
      </c>
      <c r="F258" s="54"/>
      <c r="G258" s="53"/>
      <c r="H258" s="53" t="s">
        <v>127</v>
      </c>
      <c r="I258" s="53"/>
      <c r="J258" s="55">
        <v>35</v>
      </c>
      <c r="K258" s="56" t="s">
        <v>112</v>
      </c>
    </row>
    <row r="259" spans="1:11">
      <c r="A259" s="72" t="s">
        <v>5</v>
      </c>
      <c r="B259" s="53" t="s">
        <v>118</v>
      </c>
      <c r="C259" s="54">
        <v>39793</v>
      </c>
      <c r="D259" s="54"/>
      <c r="E259" s="55">
        <v>101.5</v>
      </c>
      <c r="F259" s="54"/>
      <c r="G259" s="53"/>
      <c r="H259" s="53" t="s">
        <v>127</v>
      </c>
      <c r="I259" s="53"/>
      <c r="J259" s="55">
        <v>9</v>
      </c>
      <c r="K259" s="58" t="s">
        <v>119</v>
      </c>
    </row>
    <row r="260" spans="1:11">
      <c r="A260" s="72" t="s">
        <v>5</v>
      </c>
      <c r="B260" s="53" t="s">
        <v>120</v>
      </c>
      <c r="C260" s="54">
        <v>39793</v>
      </c>
      <c r="D260" s="54"/>
      <c r="E260" s="55">
        <v>102.2</v>
      </c>
      <c r="F260" s="54"/>
      <c r="G260" s="53"/>
      <c r="H260" s="53" t="s">
        <v>127</v>
      </c>
      <c r="I260" s="53"/>
      <c r="J260" s="55">
        <v>8</v>
      </c>
      <c r="K260" s="58" t="s">
        <v>119</v>
      </c>
    </row>
    <row r="261" spans="1:11">
      <c r="A261" s="72" t="s">
        <v>5</v>
      </c>
      <c r="B261" s="53" t="s">
        <v>121</v>
      </c>
      <c r="C261" s="54">
        <v>39793</v>
      </c>
      <c r="D261" s="54"/>
      <c r="E261" s="55">
        <v>102.4</v>
      </c>
      <c r="F261" s="54"/>
      <c r="G261" s="53"/>
      <c r="H261" s="53" t="s">
        <v>127</v>
      </c>
      <c r="I261" s="53"/>
      <c r="J261" s="55">
        <v>9</v>
      </c>
      <c r="K261" s="58" t="s">
        <v>119</v>
      </c>
    </row>
    <row r="262" spans="1:11">
      <c r="A262" s="72" t="s">
        <v>5</v>
      </c>
      <c r="B262" s="59" t="s">
        <v>108</v>
      </c>
      <c r="C262" s="60">
        <v>39793</v>
      </c>
      <c r="D262" s="60"/>
      <c r="E262" s="57">
        <v>83.4</v>
      </c>
      <c r="F262" s="60"/>
      <c r="G262" s="59"/>
      <c r="H262" s="53" t="s">
        <v>128</v>
      </c>
      <c r="I262" s="59"/>
      <c r="J262" s="57">
        <v>60.1</v>
      </c>
      <c r="K262" s="59" t="s">
        <v>110</v>
      </c>
    </row>
    <row r="263" spans="1:11">
      <c r="A263" s="72" t="s">
        <v>5</v>
      </c>
      <c r="B263" s="59" t="s">
        <v>111</v>
      </c>
      <c r="C263" s="60">
        <v>39793</v>
      </c>
      <c r="D263" s="60"/>
      <c r="E263" s="57">
        <v>84</v>
      </c>
      <c r="F263" s="60"/>
      <c r="G263" s="59"/>
      <c r="H263" s="53" t="s">
        <v>128</v>
      </c>
      <c r="I263" s="59"/>
      <c r="J263" s="57">
        <v>61.2</v>
      </c>
      <c r="K263" s="59" t="s">
        <v>112</v>
      </c>
    </row>
    <row r="264" spans="1:11">
      <c r="A264" s="72" t="s">
        <v>5</v>
      </c>
      <c r="B264" s="59" t="s">
        <v>118</v>
      </c>
      <c r="C264" s="60">
        <v>39793</v>
      </c>
      <c r="D264" s="60"/>
      <c r="E264" s="57">
        <v>101.5</v>
      </c>
      <c r="F264" s="60"/>
      <c r="G264" s="59"/>
      <c r="H264" s="53" t="s">
        <v>128</v>
      </c>
      <c r="I264" s="59"/>
      <c r="J264" s="57">
        <v>4.8</v>
      </c>
      <c r="K264" s="57" t="s">
        <v>119</v>
      </c>
    </row>
    <row r="265" spans="1:11">
      <c r="A265" s="72" t="s">
        <v>5</v>
      </c>
      <c r="B265" s="59" t="s">
        <v>120</v>
      </c>
      <c r="C265" s="60">
        <v>39793</v>
      </c>
      <c r="D265" s="60"/>
      <c r="E265" s="57">
        <v>102.2</v>
      </c>
      <c r="F265" s="60"/>
      <c r="G265" s="59"/>
      <c r="H265" s="53" t="s">
        <v>128</v>
      </c>
      <c r="I265" s="59"/>
      <c r="J265" s="57">
        <v>8.6999999999999993</v>
      </c>
      <c r="K265" s="57" t="s">
        <v>119</v>
      </c>
    </row>
    <row r="266" spans="1:11">
      <c r="A266" s="72" t="s">
        <v>5</v>
      </c>
      <c r="B266" s="59" t="s">
        <v>121</v>
      </c>
      <c r="C266" s="60">
        <v>39793</v>
      </c>
      <c r="D266" s="60"/>
      <c r="E266" s="57">
        <v>102.4</v>
      </c>
      <c r="F266" s="60"/>
      <c r="G266" s="59"/>
      <c r="H266" s="53" t="s">
        <v>128</v>
      </c>
      <c r="I266" s="59"/>
      <c r="J266" s="57">
        <v>15.4</v>
      </c>
      <c r="K266" s="57" t="s">
        <v>119</v>
      </c>
    </row>
    <row r="267" spans="1:11">
      <c r="A267" s="72" t="s">
        <v>5</v>
      </c>
      <c r="B267" s="59" t="s">
        <v>108</v>
      </c>
      <c r="C267" s="60">
        <v>39793</v>
      </c>
      <c r="D267" s="60"/>
      <c r="E267" s="57">
        <v>83.4</v>
      </c>
      <c r="F267" s="60"/>
      <c r="G267" s="59"/>
      <c r="H267" s="53" t="s">
        <v>129</v>
      </c>
      <c r="I267" s="59"/>
      <c r="J267" s="57">
        <v>2</v>
      </c>
      <c r="K267" s="59" t="s">
        <v>110</v>
      </c>
    </row>
    <row r="268" spans="1:11">
      <c r="A268" s="72" t="s">
        <v>5</v>
      </c>
      <c r="B268" s="59" t="s">
        <v>111</v>
      </c>
      <c r="C268" s="60">
        <v>39793</v>
      </c>
      <c r="D268" s="60"/>
      <c r="E268" s="57">
        <v>84</v>
      </c>
      <c r="F268" s="60"/>
      <c r="G268" s="59"/>
      <c r="H268" s="53" t="s">
        <v>129</v>
      </c>
      <c r="I268" s="59"/>
      <c r="J268" s="57">
        <v>2</v>
      </c>
      <c r="K268" s="59" t="s">
        <v>112</v>
      </c>
    </row>
    <row r="269" spans="1:11">
      <c r="A269" s="72" t="s">
        <v>5</v>
      </c>
      <c r="B269" s="59" t="s">
        <v>118</v>
      </c>
      <c r="C269" s="60">
        <v>39793</v>
      </c>
      <c r="D269" s="60"/>
      <c r="E269" s="57">
        <v>101.5</v>
      </c>
      <c r="F269" s="60"/>
      <c r="G269" s="59"/>
      <c r="H269" s="53" t="s">
        <v>129</v>
      </c>
      <c r="I269" s="59"/>
      <c r="J269" s="57">
        <v>2.2000000000000002</v>
      </c>
      <c r="K269" s="57" t="s">
        <v>119</v>
      </c>
    </row>
    <row r="270" spans="1:11">
      <c r="A270" s="72" t="s">
        <v>5</v>
      </c>
      <c r="B270" s="59" t="s">
        <v>120</v>
      </c>
      <c r="C270" s="60">
        <v>39793</v>
      </c>
      <c r="D270" s="60"/>
      <c r="E270" s="57">
        <v>102.2</v>
      </c>
      <c r="F270" s="60"/>
      <c r="G270" s="59"/>
      <c r="H270" s="53" t="s">
        <v>129</v>
      </c>
      <c r="I270" s="59"/>
      <c r="J270" s="57">
        <v>2.2999999999999998</v>
      </c>
      <c r="K270" s="57" t="s">
        <v>119</v>
      </c>
    </row>
    <row r="271" spans="1:11">
      <c r="A271" s="72" t="s">
        <v>5</v>
      </c>
      <c r="B271" s="59" t="s">
        <v>121</v>
      </c>
      <c r="C271" s="60">
        <v>39793</v>
      </c>
      <c r="D271" s="60"/>
      <c r="E271" s="57">
        <v>102.4</v>
      </c>
      <c r="F271" s="60"/>
      <c r="G271" s="59"/>
      <c r="H271" s="53" t="s">
        <v>129</v>
      </c>
      <c r="I271" s="59"/>
      <c r="J271" s="57">
        <v>2.2999999999999998</v>
      </c>
      <c r="K271" s="57" t="s">
        <v>119</v>
      </c>
    </row>
    <row r="272" spans="1:11">
      <c r="A272" s="72" t="s">
        <v>5</v>
      </c>
      <c r="B272" s="59" t="s">
        <v>108</v>
      </c>
      <c r="C272" s="60">
        <v>39793</v>
      </c>
      <c r="D272" s="60"/>
      <c r="E272" s="57">
        <v>83.4</v>
      </c>
      <c r="F272" s="60"/>
      <c r="G272" s="59"/>
      <c r="H272" s="53" t="s">
        <v>133</v>
      </c>
      <c r="I272" s="59"/>
      <c r="J272" s="57">
        <v>272.3</v>
      </c>
      <c r="K272" s="59" t="s">
        <v>110</v>
      </c>
    </row>
    <row r="273" spans="1:11">
      <c r="A273" s="72" t="s">
        <v>5</v>
      </c>
      <c r="B273" s="59" t="s">
        <v>111</v>
      </c>
      <c r="C273" s="60">
        <v>39793</v>
      </c>
      <c r="D273" s="60"/>
      <c r="E273" s="57">
        <v>84</v>
      </c>
      <c r="F273" s="60"/>
      <c r="G273" s="59"/>
      <c r="H273" s="53" t="s">
        <v>133</v>
      </c>
      <c r="I273" s="59"/>
      <c r="J273" s="57">
        <v>272.3</v>
      </c>
      <c r="K273" s="59" t="s">
        <v>112</v>
      </c>
    </row>
    <row r="274" spans="1:11">
      <c r="A274" s="72" t="s">
        <v>5</v>
      </c>
      <c r="B274" s="59" t="s">
        <v>118</v>
      </c>
      <c r="C274" s="60">
        <v>39793</v>
      </c>
      <c r="D274" s="60"/>
      <c r="E274" s="57">
        <v>101.5</v>
      </c>
      <c r="F274" s="60"/>
      <c r="G274" s="59"/>
      <c r="H274" s="53" t="s">
        <v>133</v>
      </c>
      <c r="I274" s="59"/>
      <c r="J274" s="57">
        <v>351.1</v>
      </c>
      <c r="K274" s="57" t="s">
        <v>119</v>
      </c>
    </row>
    <row r="275" spans="1:11">
      <c r="A275" s="72" t="s">
        <v>5</v>
      </c>
      <c r="B275" s="59" t="s">
        <v>120</v>
      </c>
      <c r="C275" s="60">
        <v>39793</v>
      </c>
      <c r="D275" s="60"/>
      <c r="E275" s="57">
        <v>102.2</v>
      </c>
      <c r="F275" s="60"/>
      <c r="G275" s="59"/>
      <c r="H275" s="53" t="s">
        <v>133</v>
      </c>
      <c r="I275" s="59"/>
      <c r="J275" s="57">
        <v>362</v>
      </c>
      <c r="K275" s="57" t="s">
        <v>119</v>
      </c>
    </row>
    <row r="276" spans="1:11">
      <c r="A276" s="72" t="s">
        <v>5</v>
      </c>
      <c r="B276" s="59" t="s">
        <v>121</v>
      </c>
      <c r="C276" s="60">
        <v>39793</v>
      </c>
      <c r="D276" s="60"/>
      <c r="E276" s="57">
        <v>102.4</v>
      </c>
      <c r="F276" s="60"/>
      <c r="G276" s="59"/>
      <c r="H276" s="53" t="s">
        <v>133</v>
      </c>
      <c r="I276" s="59"/>
      <c r="J276" s="57">
        <v>355</v>
      </c>
      <c r="K276" s="57" t="s">
        <v>119</v>
      </c>
    </row>
    <row r="277" spans="1:11">
      <c r="A277" s="72" t="s">
        <v>5</v>
      </c>
      <c r="B277" s="59" t="s">
        <v>108</v>
      </c>
      <c r="C277" s="60">
        <v>39793</v>
      </c>
      <c r="D277" s="60"/>
      <c r="E277" s="57">
        <v>83.4</v>
      </c>
      <c r="F277" s="60"/>
      <c r="G277" s="59"/>
      <c r="H277" s="53" t="s">
        <v>135</v>
      </c>
      <c r="I277" s="59" t="s">
        <v>107</v>
      </c>
      <c r="J277" s="59">
        <v>0.1</v>
      </c>
      <c r="K277" s="59" t="s">
        <v>110</v>
      </c>
    </row>
    <row r="278" spans="1:11">
      <c r="A278" s="72" t="s">
        <v>5</v>
      </c>
      <c r="B278" s="59" t="s">
        <v>111</v>
      </c>
      <c r="C278" s="60">
        <v>39793</v>
      </c>
      <c r="D278" s="60"/>
      <c r="E278" s="57">
        <v>84</v>
      </c>
      <c r="F278" s="60"/>
      <c r="G278" s="59"/>
      <c r="H278" s="53" t="s">
        <v>135</v>
      </c>
      <c r="I278" s="59" t="s">
        <v>107</v>
      </c>
      <c r="J278" s="59">
        <v>0.1</v>
      </c>
      <c r="K278" s="59" t="s">
        <v>112</v>
      </c>
    </row>
    <row r="279" spans="1:11">
      <c r="A279" s="72" t="s">
        <v>5</v>
      </c>
      <c r="B279" s="59" t="s">
        <v>118</v>
      </c>
      <c r="C279" s="60">
        <v>39793</v>
      </c>
      <c r="D279" s="60"/>
      <c r="E279" s="57">
        <v>101.5</v>
      </c>
      <c r="F279" s="60"/>
      <c r="G279" s="59"/>
      <c r="H279" s="53" t="s">
        <v>135</v>
      </c>
      <c r="I279" s="59" t="s">
        <v>107</v>
      </c>
      <c r="J279" s="59">
        <v>0.1</v>
      </c>
      <c r="K279" s="57" t="s">
        <v>119</v>
      </c>
    </row>
    <row r="280" spans="1:11">
      <c r="A280" s="72" t="s">
        <v>5</v>
      </c>
      <c r="B280" s="59" t="s">
        <v>120</v>
      </c>
      <c r="C280" s="60">
        <v>39793</v>
      </c>
      <c r="D280" s="60"/>
      <c r="E280" s="57">
        <v>102.2</v>
      </c>
      <c r="F280" s="60"/>
      <c r="G280" s="59"/>
      <c r="H280" s="53" t="s">
        <v>135</v>
      </c>
      <c r="I280" s="59" t="s">
        <v>107</v>
      </c>
      <c r="J280" s="59">
        <v>0.1</v>
      </c>
      <c r="K280" s="57" t="s">
        <v>119</v>
      </c>
    </row>
    <row r="281" spans="1:11">
      <c r="A281" s="72" t="s">
        <v>5</v>
      </c>
      <c r="B281" s="59" t="s">
        <v>121</v>
      </c>
      <c r="C281" s="60">
        <v>39793</v>
      </c>
      <c r="D281" s="60"/>
      <c r="E281" s="57">
        <v>102.4</v>
      </c>
      <c r="F281" s="60"/>
      <c r="G281" s="59"/>
      <c r="H281" s="53" t="s">
        <v>135</v>
      </c>
      <c r="I281" s="59" t="s">
        <v>107</v>
      </c>
      <c r="J281" s="59">
        <v>0.1</v>
      </c>
      <c r="K281" s="57" t="s">
        <v>119</v>
      </c>
    </row>
    <row r="282" spans="1:11">
      <c r="A282" s="72" t="s">
        <v>5</v>
      </c>
      <c r="B282" s="59" t="s">
        <v>108</v>
      </c>
      <c r="C282" s="60">
        <v>39793</v>
      </c>
      <c r="D282" s="60"/>
      <c r="E282" s="57">
        <v>83.4</v>
      </c>
      <c r="F282" s="60"/>
      <c r="G282" s="59"/>
      <c r="H282" s="53" t="s">
        <v>136</v>
      </c>
      <c r="I282" s="59"/>
      <c r="J282" s="57">
        <v>1</v>
      </c>
      <c r="K282" s="59" t="s">
        <v>110</v>
      </c>
    </row>
    <row r="283" spans="1:11">
      <c r="A283" s="72" t="s">
        <v>5</v>
      </c>
      <c r="B283" s="59" t="s">
        <v>111</v>
      </c>
      <c r="C283" s="60">
        <v>39793</v>
      </c>
      <c r="D283" s="60"/>
      <c r="E283" s="57">
        <v>84</v>
      </c>
      <c r="F283" s="60"/>
      <c r="G283" s="59"/>
      <c r="H283" s="53" t="s">
        <v>136</v>
      </c>
      <c r="I283" s="59"/>
      <c r="J283" s="57">
        <v>1</v>
      </c>
      <c r="K283" s="59" t="s">
        <v>112</v>
      </c>
    </row>
    <row r="284" spans="1:11">
      <c r="A284" s="72" t="s">
        <v>5</v>
      </c>
      <c r="B284" s="59" t="s">
        <v>118</v>
      </c>
      <c r="C284" s="60">
        <v>39793</v>
      </c>
      <c r="D284" s="60"/>
      <c r="E284" s="57">
        <v>101.5</v>
      </c>
      <c r="F284" s="60"/>
      <c r="G284" s="59"/>
      <c r="H284" s="53" t="s">
        <v>136</v>
      </c>
      <c r="I284" s="59"/>
      <c r="J284" s="57">
        <v>0.2</v>
      </c>
      <c r="K284" s="57" t="s">
        <v>119</v>
      </c>
    </row>
    <row r="285" spans="1:11">
      <c r="A285" s="72" t="s">
        <v>5</v>
      </c>
      <c r="B285" s="59" t="s">
        <v>120</v>
      </c>
      <c r="C285" s="60">
        <v>39793</v>
      </c>
      <c r="D285" s="60"/>
      <c r="E285" s="57">
        <v>102.2</v>
      </c>
      <c r="F285" s="60"/>
      <c r="G285" s="59"/>
      <c r="H285" s="53" t="s">
        <v>136</v>
      </c>
      <c r="I285" s="59"/>
      <c r="J285" s="57">
        <v>1.3</v>
      </c>
      <c r="K285" s="57" t="s">
        <v>119</v>
      </c>
    </row>
    <row r="286" spans="1:11">
      <c r="A286" s="72" t="s">
        <v>5</v>
      </c>
      <c r="B286" s="59" t="s">
        <v>121</v>
      </c>
      <c r="C286" s="60">
        <v>39793</v>
      </c>
      <c r="D286" s="60"/>
      <c r="E286" s="57">
        <v>102.4</v>
      </c>
      <c r="F286" s="60"/>
      <c r="G286" s="59"/>
      <c r="H286" s="53" t="s">
        <v>136</v>
      </c>
      <c r="I286" s="59" t="s">
        <v>107</v>
      </c>
      <c r="J286" s="59">
        <v>0.2</v>
      </c>
      <c r="K286" s="57" t="s">
        <v>119</v>
      </c>
    </row>
    <row r="287" spans="1:11">
      <c r="A287" s="72" t="s">
        <v>5</v>
      </c>
      <c r="B287" s="59" t="s">
        <v>108</v>
      </c>
      <c r="C287" s="60">
        <v>39793</v>
      </c>
      <c r="D287" s="60"/>
      <c r="E287" s="57">
        <v>83.4</v>
      </c>
      <c r="F287" s="60"/>
      <c r="G287" s="59"/>
      <c r="H287" s="53" t="s">
        <v>137</v>
      </c>
      <c r="I287" s="59"/>
      <c r="J287" s="57">
        <v>2.4</v>
      </c>
      <c r="K287" s="59" t="s">
        <v>110</v>
      </c>
    </row>
    <row r="288" spans="1:11">
      <c r="A288" s="72" t="s">
        <v>5</v>
      </c>
      <c r="B288" s="59" t="s">
        <v>111</v>
      </c>
      <c r="C288" s="60">
        <v>39793</v>
      </c>
      <c r="D288" s="60"/>
      <c r="E288" s="57">
        <v>84</v>
      </c>
      <c r="F288" s="60"/>
      <c r="G288" s="59"/>
      <c r="H288" s="53" t="s">
        <v>137</v>
      </c>
      <c r="I288" s="59"/>
      <c r="J288" s="57">
        <v>2.4</v>
      </c>
      <c r="K288" s="59" t="s">
        <v>112</v>
      </c>
    </row>
    <row r="289" spans="1:11">
      <c r="A289" s="72" t="s">
        <v>5</v>
      </c>
      <c r="B289" s="59" t="s">
        <v>118</v>
      </c>
      <c r="C289" s="60">
        <v>39793</v>
      </c>
      <c r="D289" s="60"/>
      <c r="E289" s="57">
        <v>101.5</v>
      </c>
      <c r="F289" s="60"/>
      <c r="G289" s="59"/>
      <c r="H289" s="53" t="s">
        <v>137</v>
      </c>
      <c r="I289" s="59"/>
      <c r="J289" s="57">
        <v>3</v>
      </c>
      <c r="K289" s="57" t="s">
        <v>119</v>
      </c>
    </row>
    <row r="290" spans="1:11">
      <c r="A290" s="72" t="s">
        <v>5</v>
      </c>
      <c r="B290" s="59" t="s">
        <v>120</v>
      </c>
      <c r="C290" s="60">
        <v>39793</v>
      </c>
      <c r="D290" s="60"/>
      <c r="E290" s="57">
        <v>102.2</v>
      </c>
      <c r="F290" s="60"/>
      <c r="G290" s="59"/>
      <c r="H290" s="53" t="s">
        <v>137</v>
      </c>
      <c r="I290" s="59"/>
      <c r="J290" s="57">
        <v>2.9</v>
      </c>
      <c r="K290" s="57" t="s">
        <v>119</v>
      </c>
    </row>
    <row r="291" spans="1:11">
      <c r="A291" s="72" t="s">
        <v>5</v>
      </c>
      <c r="B291" s="59" t="s">
        <v>121</v>
      </c>
      <c r="C291" s="60">
        <v>39793</v>
      </c>
      <c r="D291" s="60"/>
      <c r="E291" s="57">
        <v>102.4</v>
      </c>
      <c r="F291" s="60"/>
      <c r="G291" s="59"/>
      <c r="H291" s="53" t="s">
        <v>137</v>
      </c>
      <c r="I291" s="59"/>
      <c r="J291" s="57">
        <v>2.9</v>
      </c>
      <c r="K291" s="57" t="s">
        <v>119</v>
      </c>
    </row>
    <row r="292" spans="1:11">
      <c r="A292" s="72" t="s">
        <v>5</v>
      </c>
      <c r="B292" s="53" t="s">
        <v>108</v>
      </c>
      <c r="C292" s="54">
        <v>39793</v>
      </c>
      <c r="D292" s="54"/>
      <c r="E292" s="55">
        <v>83.4</v>
      </c>
      <c r="F292" s="54"/>
      <c r="G292" s="53"/>
      <c r="H292" s="53" t="s">
        <v>117</v>
      </c>
      <c r="I292" s="53"/>
      <c r="J292" s="57">
        <v>1.2</v>
      </c>
      <c r="K292" s="53" t="s">
        <v>138</v>
      </c>
    </row>
    <row r="293" spans="1:11">
      <c r="A293" s="72" t="s">
        <v>5</v>
      </c>
      <c r="B293" s="53" t="s">
        <v>108</v>
      </c>
      <c r="C293" s="54">
        <v>39793</v>
      </c>
      <c r="D293" s="54"/>
      <c r="E293" s="55">
        <v>83.4</v>
      </c>
      <c r="F293" s="54"/>
      <c r="G293" s="53"/>
      <c r="H293" s="53" t="s">
        <v>122</v>
      </c>
      <c r="I293" s="53"/>
      <c r="J293" s="57">
        <v>2.5</v>
      </c>
      <c r="K293" s="53" t="s">
        <v>138</v>
      </c>
    </row>
    <row r="294" spans="1:11">
      <c r="A294" s="72" t="s">
        <v>5</v>
      </c>
      <c r="B294" s="53" t="s">
        <v>108</v>
      </c>
      <c r="C294" s="54">
        <v>39793</v>
      </c>
      <c r="D294" s="54"/>
      <c r="E294" s="55">
        <v>83.4</v>
      </c>
      <c r="F294" s="54"/>
      <c r="G294" s="53"/>
      <c r="H294" s="53" t="s">
        <v>123</v>
      </c>
      <c r="I294" s="53"/>
      <c r="J294" s="57">
        <v>52.6</v>
      </c>
      <c r="K294" s="53" t="s">
        <v>138</v>
      </c>
    </row>
    <row r="295" spans="1:11">
      <c r="A295" s="72" t="s">
        <v>5</v>
      </c>
      <c r="B295" s="53" t="s">
        <v>108</v>
      </c>
      <c r="C295" s="54">
        <v>39793</v>
      </c>
      <c r="D295" s="54"/>
      <c r="E295" s="55">
        <v>83.4</v>
      </c>
      <c r="F295" s="54"/>
      <c r="G295" s="53"/>
      <c r="H295" s="53" t="s">
        <v>124</v>
      </c>
      <c r="I295" s="53" t="s">
        <v>107</v>
      </c>
      <c r="J295" s="59">
        <v>0.2</v>
      </c>
      <c r="K295" s="53" t="s">
        <v>138</v>
      </c>
    </row>
    <row r="296" spans="1:11">
      <c r="A296" s="72" t="s">
        <v>5</v>
      </c>
      <c r="B296" s="53" t="s">
        <v>108</v>
      </c>
      <c r="C296" s="54">
        <v>39793</v>
      </c>
      <c r="D296" s="54"/>
      <c r="E296" s="55">
        <v>83.4</v>
      </c>
      <c r="F296" s="54"/>
      <c r="G296" s="53"/>
      <c r="H296" s="53" t="s">
        <v>109</v>
      </c>
      <c r="I296" s="53" t="s">
        <v>107</v>
      </c>
      <c r="J296" s="59">
        <v>0.2</v>
      </c>
      <c r="K296" s="53" t="s">
        <v>138</v>
      </c>
    </row>
    <row r="297" spans="1:11">
      <c r="A297" s="72" t="s">
        <v>5</v>
      </c>
      <c r="B297" s="53" t="s">
        <v>108</v>
      </c>
      <c r="C297" s="54">
        <v>39793</v>
      </c>
      <c r="D297" s="54"/>
      <c r="E297" s="55">
        <v>83.4</v>
      </c>
      <c r="F297" s="54"/>
      <c r="G297" s="53"/>
      <c r="H297" s="53" t="s">
        <v>125</v>
      </c>
      <c r="I297" s="53"/>
      <c r="J297" s="57">
        <v>0.2</v>
      </c>
      <c r="K297" s="53" t="s">
        <v>138</v>
      </c>
    </row>
    <row r="298" spans="1:11">
      <c r="A298" s="72" t="s">
        <v>5</v>
      </c>
      <c r="B298" s="53" t="s">
        <v>108</v>
      </c>
      <c r="C298" s="54">
        <v>39793</v>
      </c>
      <c r="D298" s="54"/>
      <c r="E298" s="55">
        <v>83.4</v>
      </c>
      <c r="F298" s="54"/>
      <c r="G298" s="53"/>
      <c r="H298" s="53" t="s">
        <v>126</v>
      </c>
      <c r="I298" s="53" t="s">
        <v>107</v>
      </c>
      <c r="J298" s="59">
        <v>0.1</v>
      </c>
      <c r="K298" s="53" t="s">
        <v>138</v>
      </c>
    </row>
    <row r="299" spans="1:11">
      <c r="A299" s="72" t="s">
        <v>5</v>
      </c>
      <c r="B299" s="53" t="s">
        <v>108</v>
      </c>
      <c r="C299" s="54">
        <v>39793</v>
      </c>
      <c r="D299" s="54"/>
      <c r="E299" s="55">
        <v>83.4</v>
      </c>
      <c r="F299" s="54"/>
      <c r="G299" s="53"/>
      <c r="H299" s="53" t="s">
        <v>113</v>
      </c>
      <c r="I299" s="53"/>
      <c r="J299" s="57">
        <v>2.4</v>
      </c>
      <c r="K299" s="53" t="s">
        <v>138</v>
      </c>
    </row>
    <row r="300" spans="1:11">
      <c r="A300" s="72" t="s">
        <v>5</v>
      </c>
      <c r="B300" s="53" t="s">
        <v>108</v>
      </c>
      <c r="C300" s="54">
        <v>39793</v>
      </c>
      <c r="D300" s="54"/>
      <c r="E300" s="55">
        <v>83.4</v>
      </c>
      <c r="F300" s="54"/>
      <c r="G300" s="53"/>
      <c r="H300" s="53" t="s">
        <v>127</v>
      </c>
      <c r="I300" s="53"/>
      <c r="J300" s="57">
        <v>149</v>
      </c>
      <c r="K300" s="53" t="s">
        <v>138</v>
      </c>
    </row>
    <row r="301" spans="1:11">
      <c r="A301" s="72" t="s">
        <v>5</v>
      </c>
      <c r="B301" s="53" t="s">
        <v>108</v>
      </c>
      <c r="C301" s="54">
        <v>39793</v>
      </c>
      <c r="D301" s="54"/>
      <c r="E301" s="55">
        <v>83.4</v>
      </c>
      <c r="F301" s="54"/>
      <c r="G301" s="53"/>
      <c r="H301" s="53" t="s">
        <v>114</v>
      </c>
      <c r="I301" s="53"/>
      <c r="J301" s="57">
        <v>0.66</v>
      </c>
      <c r="K301" s="53" t="s">
        <v>138</v>
      </c>
    </row>
    <row r="302" spans="1:11">
      <c r="A302" s="72" t="s">
        <v>5</v>
      </c>
      <c r="B302" s="53" t="s">
        <v>108</v>
      </c>
      <c r="C302" s="54">
        <v>39793</v>
      </c>
      <c r="D302" s="54"/>
      <c r="E302" s="55">
        <v>83.4</v>
      </c>
      <c r="F302" s="54"/>
      <c r="G302" s="53"/>
      <c r="H302" s="53" t="s">
        <v>128</v>
      </c>
      <c r="I302" s="53"/>
      <c r="J302" s="55">
        <v>73.2</v>
      </c>
      <c r="K302" s="53" t="s">
        <v>138</v>
      </c>
    </row>
    <row r="303" spans="1:11">
      <c r="A303" s="72" t="s">
        <v>5</v>
      </c>
      <c r="B303" s="53" t="s">
        <v>108</v>
      </c>
      <c r="C303" s="54">
        <v>39793</v>
      </c>
      <c r="D303" s="54"/>
      <c r="E303" s="55">
        <v>83.4</v>
      </c>
      <c r="F303" s="54"/>
      <c r="G303" s="53"/>
      <c r="H303" s="53" t="s">
        <v>129</v>
      </c>
      <c r="I303" s="53"/>
      <c r="J303" s="55">
        <v>1.8</v>
      </c>
      <c r="K303" s="53" t="s">
        <v>138</v>
      </c>
    </row>
    <row r="304" spans="1:11">
      <c r="A304" s="72" t="s">
        <v>5</v>
      </c>
      <c r="B304" s="53" t="s">
        <v>108</v>
      </c>
      <c r="C304" s="54">
        <v>39793</v>
      </c>
      <c r="D304" s="54"/>
      <c r="E304" s="55">
        <v>83.4</v>
      </c>
      <c r="F304" s="54"/>
      <c r="G304" s="53"/>
      <c r="H304" s="53" t="s">
        <v>130</v>
      </c>
      <c r="I304" s="53"/>
      <c r="J304" s="55">
        <v>0.8</v>
      </c>
      <c r="K304" s="53" t="s">
        <v>138</v>
      </c>
    </row>
    <row r="305" spans="1:11">
      <c r="A305" s="72" t="s">
        <v>5</v>
      </c>
      <c r="B305" s="53" t="s">
        <v>108</v>
      </c>
      <c r="C305" s="54">
        <v>39793</v>
      </c>
      <c r="D305" s="54"/>
      <c r="E305" s="55">
        <v>83.4</v>
      </c>
      <c r="F305" s="54"/>
      <c r="G305" s="53"/>
      <c r="H305" s="53" t="s">
        <v>131</v>
      </c>
      <c r="I305" s="53" t="s">
        <v>107</v>
      </c>
      <c r="J305" s="53">
        <v>0.2</v>
      </c>
      <c r="K305" s="53" t="s">
        <v>138</v>
      </c>
    </row>
    <row r="306" spans="1:11">
      <c r="A306" s="72" t="s">
        <v>5</v>
      </c>
      <c r="B306" s="53" t="s">
        <v>108</v>
      </c>
      <c r="C306" s="54">
        <v>39793</v>
      </c>
      <c r="D306" s="54"/>
      <c r="E306" s="55">
        <v>83.4</v>
      </c>
      <c r="F306" s="54"/>
      <c r="G306" s="53"/>
      <c r="H306" s="53" t="s">
        <v>132</v>
      </c>
      <c r="I306" s="53" t="s">
        <v>107</v>
      </c>
      <c r="J306" s="53">
        <v>0.5</v>
      </c>
      <c r="K306" s="53" t="s">
        <v>138</v>
      </c>
    </row>
    <row r="307" spans="1:11">
      <c r="A307" s="72" t="s">
        <v>5</v>
      </c>
      <c r="B307" s="53" t="s">
        <v>108</v>
      </c>
      <c r="C307" s="54">
        <v>39793</v>
      </c>
      <c r="D307" s="54"/>
      <c r="E307" s="55">
        <v>83.4</v>
      </c>
      <c r="F307" s="54"/>
      <c r="G307" s="53"/>
      <c r="H307" s="53" t="s">
        <v>133</v>
      </c>
      <c r="I307" s="53"/>
      <c r="J307" s="55">
        <v>272.3</v>
      </c>
      <c r="K307" s="53" t="s">
        <v>138</v>
      </c>
    </row>
    <row r="308" spans="1:11">
      <c r="A308" s="72" t="s">
        <v>5</v>
      </c>
      <c r="B308" s="53" t="s">
        <v>108</v>
      </c>
      <c r="C308" s="54">
        <v>39793</v>
      </c>
      <c r="D308" s="54"/>
      <c r="E308" s="55">
        <v>83.4</v>
      </c>
      <c r="F308" s="54"/>
      <c r="G308" s="53"/>
      <c r="H308" s="53" t="s">
        <v>134</v>
      </c>
      <c r="I308" s="53" t="s">
        <v>107</v>
      </c>
      <c r="J308" s="53">
        <v>0.1</v>
      </c>
      <c r="K308" s="53" t="s">
        <v>138</v>
      </c>
    </row>
    <row r="309" spans="1:11">
      <c r="A309" s="72" t="s">
        <v>5</v>
      </c>
      <c r="B309" s="53" t="s">
        <v>108</v>
      </c>
      <c r="C309" s="54">
        <v>39793</v>
      </c>
      <c r="D309" s="54"/>
      <c r="E309" s="55">
        <v>83.4</v>
      </c>
      <c r="F309" s="54"/>
      <c r="G309" s="53"/>
      <c r="H309" s="53" t="s">
        <v>135</v>
      </c>
      <c r="I309" s="53" t="s">
        <v>107</v>
      </c>
      <c r="J309" s="53">
        <v>0.1</v>
      </c>
      <c r="K309" s="53" t="s">
        <v>138</v>
      </c>
    </row>
    <row r="310" spans="1:11">
      <c r="A310" s="72" t="s">
        <v>5</v>
      </c>
      <c r="B310" s="53" t="s">
        <v>108</v>
      </c>
      <c r="C310" s="54">
        <v>39793</v>
      </c>
      <c r="D310" s="54"/>
      <c r="E310" s="55">
        <v>83.4</v>
      </c>
      <c r="F310" s="54"/>
      <c r="G310" s="53"/>
      <c r="H310" s="53" t="s">
        <v>136</v>
      </c>
      <c r="I310" s="53"/>
      <c r="J310" s="55">
        <v>2.5</v>
      </c>
      <c r="K310" s="53" t="s">
        <v>138</v>
      </c>
    </row>
    <row r="311" spans="1:11">
      <c r="A311" s="72" t="s">
        <v>5</v>
      </c>
      <c r="B311" s="53" t="s">
        <v>108</v>
      </c>
      <c r="C311" s="54">
        <v>39793</v>
      </c>
      <c r="D311" s="54"/>
      <c r="E311" s="55">
        <v>83.4</v>
      </c>
      <c r="F311" s="54"/>
      <c r="G311" s="53"/>
      <c r="H311" s="53" t="s">
        <v>137</v>
      </c>
      <c r="I311" s="53"/>
      <c r="J311" s="55">
        <v>2.7</v>
      </c>
      <c r="K311" s="53" t="s">
        <v>138</v>
      </c>
    </row>
    <row r="312" spans="1:11">
      <c r="A312" s="72" t="s">
        <v>5</v>
      </c>
      <c r="B312" s="53" t="s">
        <v>108</v>
      </c>
      <c r="C312" s="54">
        <v>39793</v>
      </c>
      <c r="D312" s="54"/>
      <c r="E312" s="55">
        <v>83.4</v>
      </c>
      <c r="F312" s="54"/>
      <c r="G312" s="53"/>
      <c r="H312" s="53" t="s">
        <v>115</v>
      </c>
      <c r="I312" s="53"/>
      <c r="J312" s="55">
        <v>6.2</v>
      </c>
      <c r="K312" s="53" t="s">
        <v>138</v>
      </c>
    </row>
    <row r="313" spans="1:11">
      <c r="A313" s="72" t="s">
        <v>5</v>
      </c>
      <c r="B313" s="53" t="s">
        <v>111</v>
      </c>
      <c r="C313" s="54">
        <v>39793</v>
      </c>
      <c r="D313" s="54"/>
      <c r="E313" s="55">
        <v>84</v>
      </c>
      <c r="F313" s="54"/>
      <c r="G313" s="53"/>
      <c r="H313" s="53" t="s">
        <v>117</v>
      </c>
      <c r="I313" s="53"/>
      <c r="J313" s="55">
        <v>1.2</v>
      </c>
      <c r="K313" s="53" t="s">
        <v>139</v>
      </c>
    </row>
    <row r="314" spans="1:11">
      <c r="A314" s="72" t="s">
        <v>5</v>
      </c>
      <c r="B314" s="53" t="s">
        <v>111</v>
      </c>
      <c r="C314" s="54">
        <v>39793</v>
      </c>
      <c r="D314" s="54"/>
      <c r="E314" s="55">
        <v>84</v>
      </c>
      <c r="F314" s="54"/>
      <c r="G314" s="53"/>
      <c r="H314" s="53" t="s">
        <v>122</v>
      </c>
      <c r="I314" s="53"/>
      <c r="J314" s="55">
        <v>1.8</v>
      </c>
      <c r="K314" s="53" t="s">
        <v>139</v>
      </c>
    </row>
    <row r="315" spans="1:11">
      <c r="A315" s="72" t="s">
        <v>5</v>
      </c>
      <c r="B315" s="53" t="s">
        <v>111</v>
      </c>
      <c r="C315" s="54">
        <v>39793</v>
      </c>
      <c r="D315" s="54"/>
      <c r="E315" s="55">
        <v>84</v>
      </c>
      <c r="F315" s="54"/>
      <c r="G315" s="53"/>
      <c r="H315" s="53" t="s">
        <v>123</v>
      </c>
      <c r="I315" s="53"/>
      <c r="J315" s="55">
        <v>53.1</v>
      </c>
      <c r="K315" s="53" t="s">
        <v>139</v>
      </c>
    </row>
    <row r="316" spans="1:11">
      <c r="A316" s="72" t="s">
        <v>5</v>
      </c>
      <c r="B316" s="53" t="s">
        <v>111</v>
      </c>
      <c r="C316" s="54">
        <v>39793</v>
      </c>
      <c r="D316" s="54"/>
      <c r="E316" s="55">
        <v>84</v>
      </c>
      <c r="F316" s="54"/>
      <c r="G316" s="53"/>
      <c r="H316" s="53" t="s">
        <v>124</v>
      </c>
      <c r="I316" s="53" t="s">
        <v>107</v>
      </c>
      <c r="J316" s="53">
        <v>0.2</v>
      </c>
      <c r="K316" s="53" t="s">
        <v>139</v>
      </c>
    </row>
    <row r="317" spans="1:11">
      <c r="A317" s="72" t="s">
        <v>5</v>
      </c>
      <c r="B317" s="53" t="s">
        <v>111</v>
      </c>
      <c r="C317" s="54">
        <v>39793</v>
      </c>
      <c r="D317" s="54"/>
      <c r="E317" s="55">
        <v>84</v>
      </c>
      <c r="F317" s="54"/>
      <c r="G317" s="53"/>
      <c r="H317" s="53" t="s">
        <v>109</v>
      </c>
      <c r="I317" s="53" t="s">
        <v>107</v>
      </c>
      <c r="J317" s="53">
        <v>0.2</v>
      </c>
      <c r="K317" s="53" t="s">
        <v>139</v>
      </c>
    </row>
    <row r="318" spans="1:11">
      <c r="A318" s="72" t="s">
        <v>5</v>
      </c>
      <c r="B318" s="53" t="s">
        <v>111</v>
      </c>
      <c r="C318" s="54">
        <v>39793</v>
      </c>
      <c r="D318" s="54"/>
      <c r="E318" s="55">
        <v>84</v>
      </c>
      <c r="F318" s="54"/>
      <c r="G318" s="53"/>
      <c r="H318" s="53" t="s">
        <v>125</v>
      </c>
      <c r="I318" s="53"/>
      <c r="J318" s="55">
        <v>0.2</v>
      </c>
      <c r="K318" s="53" t="s">
        <v>139</v>
      </c>
    </row>
    <row r="319" spans="1:11">
      <c r="A319" s="72" t="s">
        <v>5</v>
      </c>
      <c r="B319" s="53" t="s">
        <v>111</v>
      </c>
      <c r="C319" s="54">
        <v>39793</v>
      </c>
      <c r="D319" s="54"/>
      <c r="E319" s="55">
        <v>84</v>
      </c>
      <c r="F319" s="54"/>
      <c r="G319" s="53"/>
      <c r="H319" s="53" t="s">
        <v>126</v>
      </c>
      <c r="I319" s="53" t="s">
        <v>107</v>
      </c>
      <c r="J319" s="53">
        <v>0.1</v>
      </c>
      <c r="K319" s="53" t="s">
        <v>139</v>
      </c>
    </row>
    <row r="320" spans="1:11">
      <c r="A320" s="72" t="s">
        <v>5</v>
      </c>
      <c r="B320" s="53" t="s">
        <v>111</v>
      </c>
      <c r="C320" s="54">
        <v>39793</v>
      </c>
      <c r="D320" s="54"/>
      <c r="E320" s="55">
        <v>84</v>
      </c>
      <c r="F320" s="54"/>
      <c r="G320" s="53"/>
      <c r="H320" s="53" t="s">
        <v>113</v>
      </c>
      <c r="I320" s="53"/>
      <c r="J320" s="55">
        <v>2.4</v>
      </c>
      <c r="K320" s="53" t="s">
        <v>139</v>
      </c>
    </row>
    <row r="321" spans="1:11">
      <c r="A321" s="72" t="s">
        <v>5</v>
      </c>
      <c r="B321" s="53" t="s">
        <v>111</v>
      </c>
      <c r="C321" s="54">
        <v>39793</v>
      </c>
      <c r="D321" s="54"/>
      <c r="E321" s="55">
        <v>84</v>
      </c>
      <c r="F321" s="54"/>
      <c r="G321" s="53"/>
      <c r="H321" s="53" t="s">
        <v>127</v>
      </c>
      <c r="I321" s="53"/>
      <c r="J321" s="55">
        <v>155</v>
      </c>
      <c r="K321" s="53" t="s">
        <v>139</v>
      </c>
    </row>
    <row r="322" spans="1:11">
      <c r="A322" s="72" t="s">
        <v>5</v>
      </c>
      <c r="B322" s="53" t="s">
        <v>111</v>
      </c>
      <c r="C322" s="54">
        <v>39793</v>
      </c>
      <c r="D322" s="54"/>
      <c r="E322" s="55">
        <v>84</v>
      </c>
      <c r="F322" s="54"/>
      <c r="G322" s="53"/>
      <c r="H322" s="53" t="s">
        <v>114</v>
      </c>
      <c r="I322" s="53"/>
      <c r="J322" s="55">
        <v>0.66</v>
      </c>
      <c r="K322" s="53" t="s">
        <v>139</v>
      </c>
    </row>
    <row r="323" spans="1:11">
      <c r="A323" s="72" t="s">
        <v>5</v>
      </c>
      <c r="B323" s="53" t="s">
        <v>111</v>
      </c>
      <c r="C323" s="54">
        <v>39793</v>
      </c>
      <c r="D323" s="54"/>
      <c r="E323" s="55">
        <v>84</v>
      </c>
      <c r="F323" s="54"/>
      <c r="G323" s="53"/>
      <c r="H323" s="53" t="s">
        <v>128</v>
      </c>
      <c r="I323" s="53"/>
      <c r="J323" s="55">
        <v>72.8</v>
      </c>
      <c r="K323" s="53" t="s">
        <v>139</v>
      </c>
    </row>
    <row r="324" spans="1:11">
      <c r="A324" s="72" t="s">
        <v>5</v>
      </c>
      <c r="B324" s="53" t="s">
        <v>111</v>
      </c>
      <c r="C324" s="54">
        <v>39793</v>
      </c>
      <c r="D324" s="54"/>
      <c r="E324" s="55">
        <v>84</v>
      </c>
      <c r="F324" s="54"/>
      <c r="G324" s="53"/>
      <c r="H324" s="53" t="s">
        <v>129</v>
      </c>
      <c r="I324" s="53"/>
      <c r="J324" s="55">
        <v>1.8</v>
      </c>
      <c r="K324" s="53" t="s">
        <v>139</v>
      </c>
    </row>
    <row r="325" spans="1:11">
      <c r="A325" s="72" t="s">
        <v>5</v>
      </c>
      <c r="B325" s="53" t="s">
        <v>111</v>
      </c>
      <c r="C325" s="54">
        <v>39793</v>
      </c>
      <c r="D325" s="54"/>
      <c r="E325" s="55">
        <v>84</v>
      </c>
      <c r="F325" s="54"/>
      <c r="G325" s="53"/>
      <c r="H325" s="53" t="s">
        <v>130</v>
      </c>
      <c r="I325" s="53"/>
      <c r="J325" s="55">
        <v>0.8</v>
      </c>
      <c r="K325" s="53" t="s">
        <v>139</v>
      </c>
    </row>
    <row r="326" spans="1:11">
      <c r="A326" s="72" t="s">
        <v>5</v>
      </c>
      <c r="B326" s="53" t="s">
        <v>111</v>
      </c>
      <c r="C326" s="54">
        <v>39793</v>
      </c>
      <c r="D326" s="54"/>
      <c r="E326" s="55">
        <v>84</v>
      </c>
      <c r="F326" s="54"/>
      <c r="G326" s="53"/>
      <c r="H326" s="53" t="s">
        <v>131</v>
      </c>
      <c r="I326" s="53" t="s">
        <v>107</v>
      </c>
      <c r="J326" s="53">
        <v>0.2</v>
      </c>
      <c r="K326" s="53" t="s">
        <v>139</v>
      </c>
    </row>
    <row r="327" spans="1:11">
      <c r="A327" s="72" t="s">
        <v>5</v>
      </c>
      <c r="B327" s="53" t="s">
        <v>111</v>
      </c>
      <c r="C327" s="54">
        <v>39793</v>
      </c>
      <c r="D327" s="54"/>
      <c r="E327" s="55">
        <v>84</v>
      </c>
      <c r="F327" s="54"/>
      <c r="G327" s="53"/>
      <c r="H327" s="53" t="s">
        <v>132</v>
      </c>
      <c r="I327" s="53" t="s">
        <v>107</v>
      </c>
      <c r="J327" s="53">
        <v>0.5</v>
      </c>
      <c r="K327" s="53" t="s">
        <v>139</v>
      </c>
    </row>
    <row r="328" spans="1:11">
      <c r="A328" s="72" t="s">
        <v>5</v>
      </c>
      <c r="B328" s="53" t="s">
        <v>111</v>
      </c>
      <c r="C328" s="54">
        <v>39793</v>
      </c>
      <c r="D328" s="54"/>
      <c r="E328" s="55">
        <v>84</v>
      </c>
      <c r="F328" s="54"/>
      <c r="G328" s="53"/>
      <c r="H328" s="53" t="s">
        <v>133</v>
      </c>
      <c r="I328" s="53"/>
      <c r="J328" s="55">
        <v>274</v>
      </c>
      <c r="K328" s="53" t="s">
        <v>139</v>
      </c>
    </row>
    <row r="329" spans="1:11">
      <c r="A329" s="72" t="s">
        <v>5</v>
      </c>
      <c r="B329" s="53" t="s">
        <v>111</v>
      </c>
      <c r="C329" s="54">
        <v>39793</v>
      </c>
      <c r="D329" s="54"/>
      <c r="E329" s="55">
        <v>84</v>
      </c>
      <c r="F329" s="54"/>
      <c r="G329" s="53"/>
      <c r="H329" s="53" t="s">
        <v>134</v>
      </c>
      <c r="I329" s="53" t="s">
        <v>107</v>
      </c>
      <c r="J329" s="53">
        <v>0.1</v>
      </c>
      <c r="K329" s="53" t="s">
        <v>139</v>
      </c>
    </row>
    <row r="330" spans="1:11">
      <c r="A330" s="72" t="s">
        <v>5</v>
      </c>
      <c r="B330" s="53" t="s">
        <v>111</v>
      </c>
      <c r="C330" s="54">
        <v>39793</v>
      </c>
      <c r="D330" s="54"/>
      <c r="E330" s="55">
        <v>84</v>
      </c>
      <c r="F330" s="54"/>
      <c r="G330" s="53"/>
      <c r="H330" s="53" t="s">
        <v>135</v>
      </c>
      <c r="I330" s="53" t="s">
        <v>107</v>
      </c>
      <c r="J330" s="53">
        <v>0.1</v>
      </c>
      <c r="K330" s="53" t="s">
        <v>139</v>
      </c>
    </row>
    <row r="331" spans="1:11">
      <c r="A331" s="72" t="s">
        <v>5</v>
      </c>
      <c r="B331" s="53" t="s">
        <v>111</v>
      </c>
      <c r="C331" s="54">
        <v>39793</v>
      </c>
      <c r="D331" s="54"/>
      <c r="E331" s="55">
        <v>84</v>
      </c>
      <c r="F331" s="54"/>
      <c r="G331" s="53"/>
      <c r="H331" s="53" t="s">
        <v>136</v>
      </c>
      <c r="I331" s="53"/>
      <c r="J331" s="55">
        <v>3.5</v>
      </c>
      <c r="K331" s="53" t="s">
        <v>139</v>
      </c>
    </row>
    <row r="332" spans="1:11">
      <c r="A332" s="72" t="s">
        <v>5</v>
      </c>
      <c r="B332" s="53" t="s">
        <v>111</v>
      </c>
      <c r="C332" s="54">
        <v>39793</v>
      </c>
      <c r="D332" s="54"/>
      <c r="E332" s="55">
        <v>84</v>
      </c>
      <c r="F332" s="54"/>
      <c r="G332" s="53"/>
      <c r="H332" s="53" t="s">
        <v>137</v>
      </c>
      <c r="I332" s="53"/>
      <c r="J332" s="55">
        <v>2.6</v>
      </c>
      <c r="K332" s="53" t="s">
        <v>139</v>
      </c>
    </row>
    <row r="333" spans="1:11">
      <c r="A333" s="72" t="s">
        <v>5</v>
      </c>
      <c r="B333" s="53" t="s">
        <v>111</v>
      </c>
      <c r="C333" s="54">
        <v>39793</v>
      </c>
      <c r="D333" s="54"/>
      <c r="E333" s="55">
        <v>84</v>
      </c>
      <c r="F333" s="54"/>
      <c r="G333" s="53"/>
      <c r="H333" s="53" t="s">
        <v>115</v>
      </c>
      <c r="I333" s="53"/>
      <c r="J333" s="55">
        <v>6.1</v>
      </c>
      <c r="K333" s="53" t="s">
        <v>139</v>
      </c>
    </row>
    <row r="334" spans="1:11">
      <c r="A334" s="72" t="s">
        <v>5</v>
      </c>
      <c r="B334" s="53" t="s">
        <v>118</v>
      </c>
      <c r="C334" s="54">
        <v>39793</v>
      </c>
      <c r="D334" s="54"/>
      <c r="E334" s="55">
        <v>101.5</v>
      </c>
      <c r="F334" s="54"/>
      <c r="G334" s="53"/>
      <c r="H334" s="53" t="s">
        <v>117</v>
      </c>
      <c r="I334" s="53"/>
      <c r="J334" s="55">
        <v>1.3</v>
      </c>
      <c r="K334" s="55" t="s">
        <v>140</v>
      </c>
    </row>
    <row r="335" spans="1:11">
      <c r="A335" s="72" t="s">
        <v>5</v>
      </c>
      <c r="B335" s="53" t="s">
        <v>118</v>
      </c>
      <c r="C335" s="54">
        <v>39793</v>
      </c>
      <c r="D335" s="54"/>
      <c r="E335" s="55">
        <v>101.5</v>
      </c>
      <c r="F335" s="54"/>
      <c r="G335" s="53"/>
      <c r="H335" s="53" t="s">
        <v>122</v>
      </c>
      <c r="I335" s="53"/>
      <c r="J335" s="55">
        <v>3</v>
      </c>
      <c r="K335" s="55" t="s">
        <v>140</v>
      </c>
    </row>
    <row r="336" spans="1:11">
      <c r="A336" s="72" t="s">
        <v>5</v>
      </c>
      <c r="B336" s="53" t="s">
        <v>118</v>
      </c>
      <c r="C336" s="54">
        <v>39793</v>
      </c>
      <c r="D336" s="54"/>
      <c r="E336" s="55">
        <v>101.5</v>
      </c>
      <c r="F336" s="54"/>
      <c r="G336" s="53"/>
      <c r="H336" s="53" t="s">
        <v>123</v>
      </c>
      <c r="I336" s="53"/>
      <c r="J336" s="55">
        <v>85.6</v>
      </c>
      <c r="K336" s="55" t="s">
        <v>140</v>
      </c>
    </row>
    <row r="337" spans="1:11">
      <c r="A337" s="72" t="s">
        <v>5</v>
      </c>
      <c r="B337" s="53" t="s">
        <v>118</v>
      </c>
      <c r="C337" s="54">
        <v>39793</v>
      </c>
      <c r="D337" s="54"/>
      <c r="E337" s="55">
        <v>101.5</v>
      </c>
      <c r="F337" s="54"/>
      <c r="G337" s="53"/>
      <c r="H337" s="53" t="s">
        <v>124</v>
      </c>
      <c r="I337" s="53" t="s">
        <v>107</v>
      </c>
      <c r="J337" s="53">
        <v>0.2</v>
      </c>
      <c r="K337" s="55" t="s">
        <v>140</v>
      </c>
    </row>
    <row r="338" spans="1:11">
      <c r="A338" s="72" t="s">
        <v>5</v>
      </c>
      <c r="B338" s="53" t="s">
        <v>118</v>
      </c>
      <c r="C338" s="54">
        <v>39793</v>
      </c>
      <c r="D338" s="54"/>
      <c r="E338" s="55">
        <v>101.5</v>
      </c>
      <c r="F338" s="54"/>
      <c r="G338" s="53"/>
      <c r="H338" s="53" t="s">
        <v>109</v>
      </c>
      <c r="I338" s="53" t="s">
        <v>107</v>
      </c>
      <c r="J338" s="53">
        <v>0.2</v>
      </c>
      <c r="K338" s="55" t="s">
        <v>140</v>
      </c>
    </row>
    <row r="339" spans="1:11">
      <c r="A339" s="72" t="s">
        <v>5</v>
      </c>
      <c r="B339" s="53" t="s">
        <v>118</v>
      </c>
      <c r="C339" s="54">
        <v>39793</v>
      </c>
      <c r="D339" s="54"/>
      <c r="E339" s="55">
        <v>101.5</v>
      </c>
      <c r="F339" s="54"/>
      <c r="G339" s="53"/>
      <c r="H339" s="53" t="s">
        <v>125</v>
      </c>
      <c r="I339" s="53"/>
      <c r="J339" s="55">
        <v>0.1</v>
      </c>
      <c r="K339" s="55" t="s">
        <v>140</v>
      </c>
    </row>
    <row r="340" spans="1:11">
      <c r="A340" s="72" t="s">
        <v>5</v>
      </c>
      <c r="B340" s="53" t="s">
        <v>118</v>
      </c>
      <c r="C340" s="54">
        <v>39793</v>
      </c>
      <c r="D340" s="54"/>
      <c r="E340" s="55">
        <v>101.5</v>
      </c>
      <c r="F340" s="54"/>
      <c r="G340" s="53"/>
      <c r="H340" s="53" t="s">
        <v>126</v>
      </c>
      <c r="I340" s="53" t="s">
        <v>107</v>
      </c>
      <c r="J340" s="53">
        <v>0.1</v>
      </c>
      <c r="K340" s="55" t="s">
        <v>140</v>
      </c>
    </row>
    <row r="341" spans="1:11">
      <c r="A341" s="72" t="s">
        <v>5</v>
      </c>
      <c r="B341" s="53" t="s">
        <v>118</v>
      </c>
      <c r="C341" s="54">
        <v>39793</v>
      </c>
      <c r="D341" s="54"/>
      <c r="E341" s="55">
        <v>101.5</v>
      </c>
      <c r="F341" s="54"/>
      <c r="G341" s="53"/>
      <c r="H341" s="53" t="s">
        <v>113</v>
      </c>
      <c r="I341" s="53"/>
      <c r="J341" s="55">
        <v>2.2000000000000002</v>
      </c>
      <c r="K341" s="55" t="s">
        <v>140</v>
      </c>
    </row>
    <row r="342" spans="1:11">
      <c r="A342" s="72" t="s">
        <v>5</v>
      </c>
      <c r="B342" s="53" t="s">
        <v>118</v>
      </c>
      <c r="C342" s="54">
        <v>39793</v>
      </c>
      <c r="D342" s="54"/>
      <c r="E342" s="55">
        <v>101.5</v>
      </c>
      <c r="F342" s="54"/>
      <c r="G342" s="53"/>
      <c r="H342" s="53" t="s">
        <v>127</v>
      </c>
      <c r="I342" s="53"/>
      <c r="J342" s="55">
        <v>142</v>
      </c>
      <c r="K342" s="55" t="s">
        <v>140</v>
      </c>
    </row>
    <row r="343" spans="1:11">
      <c r="A343" s="72" t="s">
        <v>5</v>
      </c>
      <c r="B343" s="53" t="s">
        <v>118</v>
      </c>
      <c r="C343" s="54">
        <v>39793</v>
      </c>
      <c r="D343" s="54"/>
      <c r="E343" s="55">
        <v>101.5</v>
      </c>
      <c r="F343" s="54"/>
      <c r="G343" s="53"/>
      <c r="H343" s="53" t="s">
        <v>114</v>
      </c>
      <c r="I343" s="53"/>
      <c r="J343" s="55">
        <v>0.61</v>
      </c>
      <c r="K343" s="55" t="s">
        <v>140</v>
      </c>
    </row>
    <row r="344" spans="1:11">
      <c r="A344" s="72" t="s">
        <v>5</v>
      </c>
      <c r="B344" s="53" t="s">
        <v>118</v>
      </c>
      <c r="C344" s="54">
        <v>39793</v>
      </c>
      <c r="D344" s="54"/>
      <c r="E344" s="55">
        <v>101.5</v>
      </c>
      <c r="F344" s="54"/>
      <c r="G344" s="53"/>
      <c r="H344" s="53" t="s">
        <v>128</v>
      </c>
      <c r="I344" s="53"/>
      <c r="J344" s="55">
        <v>33.6</v>
      </c>
      <c r="K344" s="55" t="s">
        <v>140</v>
      </c>
    </row>
    <row r="345" spans="1:11">
      <c r="A345" s="72" t="s">
        <v>5</v>
      </c>
      <c r="B345" s="53" t="s">
        <v>118</v>
      </c>
      <c r="C345" s="54">
        <v>39793</v>
      </c>
      <c r="D345" s="54"/>
      <c r="E345" s="55">
        <v>101.5</v>
      </c>
      <c r="F345" s="54"/>
      <c r="G345" s="53"/>
      <c r="H345" s="53" t="s">
        <v>129</v>
      </c>
      <c r="I345" s="53"/>
      <c r="J345" s="55">
        <v>2.1</v>
      </c>
      <c r="K345" s="55" t="s">
        <v>140</v>
      </c>
    </row>
    <row r="346" spans="1:11">
      <c r="A346" s="72" t="s">
        <v>5</v>
      </c>
      <c r="B346" s="53" t="s">
        <v>118</v>
      </c>
      <c r="C346" s="54">
        <v>39793</v>
      </c>
      <c r="D346" s="54"/>
      <c r="E346" s="55">
        <v>101.5</v>
      </c>
      <c r="F346" s="54"/>
      <c r="G346" s="53"/>
      <c r="H346" s="53" t="s">
        <v>130</v>
      </c>
      <c r="I346" s="53"/>
      <c r="J346" s="55">
        <v>0.5</v>
      </c>
      <c r="K346" s="55" t="s">
        <v>140</v>
      </c>
    </row>
    <row r="347" spans="1:11">
      <c r="A347" s="72" t="s">
        <v>5</v>
      </c>
      <c r="B347" s="53" t="s">
        <v>118</v>
      </c>
      <c r="C347" s="54">
        <v>39793</v>
      </c>
      <c r="D347" s="54"/>
      <c r="E347" s="55">
        <v>101.5</v>
      </c>
      <c r="F347" s="54"/>
      <c r="G347" s="53"/>
      <c r="H347" s="53" t="s">
        <v>131</v>
      </c>
      <c r="I347" s="53" t="s">
        <v>107</v>
      </c>
      <c r="J347" s="53">
        <v>0.2</v>
      </c>
      <c r="K347" s="55" t="s">
        <v>140</v>
      </c>
    </row>
    <row r="348" spans="1:11">
      <c r="A348" s="72" t="s">
        <v>5</v>
      </c>
      <c r="B348" s="53" t="s">
        <v>118</v>
      </c>
      <c r="C348" s="54">
        <v>39793</v>
      </c>
      <c r="D348" s="54"/>
      <c r="E348" s="55">
        <v>101.5</v>
      </c>
      <c r="F348" s="54"/>
      <c r="G348" s="53"/>
      <c r="H348" s="53" t="s">
        <v>132</v>
      </c>
      <c r="I348" s="53" t="s">
        <v>107</v>
      </c>
      <c r="J348" s="53">
        <v>0.5</v>
      </c>
      <c r="K348" s="55" t="s">
        <v>140</v>
      </c>
    </row>
    <row r="349" spans="1:11">
      <c r="A349" s="72" t="s">
        <v>5</v>
      </c>
      <c r="B349" s="53" t="s">
        <v>118</v>
      </c>
      <c r="C349" s="54">
        <v>39793</v>
      </c>
      <c r="D349" s="54"/>
      <c r="E349" s="55">
        <v>101.5</v>
      </c>
      <c r="F349" s="54"/>
      <c r="G349" s="53"/>
      <c r="H349" s="53" t="s">
        <v>133</v>
      </c>
      <c r="I349" s="53"/>
      <c r="J349" s="55">
        <v>355.3</v>
      </c>
      <c r="K349" s="55" t="s">
        <v>140</v>
      </c>
    </row>
    <row r="350" spans="1:11">
      <c r="A350" s="72" t="s">
        <v>5</v>
      </c>
      <c r="B350" s="53" t="s">
        <v>118</v>
      </c>
      <c r="C350" s="54">
        <v>39793</v>
      </c>
      <c r="D350" s="54"/>
      <c r="E350" s="55">
        <v>101.5</v>
      </c>
      <c r="F350" s="54"/>
      <c r="G350" s="53"/>
      <c r="H350" s="53" t="s">
        <v>134</v>
      </c>
      <c r="I350" s="53" t="s">
        <v>107</v>
      </c>
      <c r="J350" s="53">
        <v>0.1</v>
      </c>
      <c r="K350" s="55" t="s">
        <v>140</v>
      </c>
    </row>
    <row r="351" spans="1:11">
      <c r="A351" s="72" t="s">
        <v>5</v>
      </c>
      <c r="B351" s="53" t="s">
        <v>118</v>
      </c>
      <c r="C351" s="54">
        <v>39793</v>
      </c>
      <c r="D351" s="54"/>
      <c r="E351" s="55">
        <v>101.5</v>
      </c>
      <c r="F351" s="54"/>
      <c r="G351" s="53"/>
      <c r="H351" s="53" t="s">
        <v>135</v>
      </c>
      <c r="I351" s="53" t="s">
        <v>107</v>
      </c>
      <c r="J351" s="53">
        <v>0.1</v>
      </c>
      <c r="K351" s="55" t="s">
        <v>140</v>
      </c>
    </row>
    <row r="352" spans="1:11">
      <c r="A352" s="72" t="s">
        <v>5</v>
      </c>
      <c r="B352" s="53" t="s">
        <v>118</v>
      </c>
      <c r="C352" s="54">
        <v>39793</v>
      </c>
      <c r="D352" s="54"/>
      <c r="E352" s="55">
        <v>101.5</v>
      </c>
      <c r="F352" s="54"/>
      <c r="G352" s="53"/>
      <c r="H352" s="53" t="s">
        <v>136</v>
      </c>
      <c r="I352" s="53"/>
      <c r="J352" s="55">
        <v>2.7</v>
      </c>
      <c r="K352" s="55" t="s">
        <v>140</v>
      </c>
    </row>
    <row r="353" spans="1:11">
      <c r="A353" s="72" t="s">
        <v>5</v>
      </c>
      <c r="B353" s="53" t="s">
        <v>118</v>
      </c>
      <c r="C353" s="54">
        <v>39793</v>
      </c>
      <c r="D353" s="54"/>
      <c r="E353" s="55">
        <v>101.5</v>
      </c>
      <c r="F353" s="54"/>
      <c r="G353" s="53"/>
      <c r="H353" s="53" t="s">
        <v>137</v>
      </c>
      <c r="I353" s="53"/>
      <c r="J353" s="55">
        <v>3.3</v>
      </c>
      <c r="K353" s="55" t="s">
        <v>140</v>
      </c>
    </row>
    <row r="354" spans="1:11">
      <c r="A354" s="72" t="s">
        <v>5</v>
      </c>
      <c r="B354" s="53" t="s">
        <v>118</v>
      </c>
      <c r="C354" s="54">
        <v>39793</v>
      </c>
      <c r="D354" s="54"/>
      <c r="E354" s="55">
        <v>101.5</v>
      </c>
      <c r="F354" s="54"/>
      <c r="G354" s="53"/>
      <c r="H354" s="53" t="s">
        <v>115</v>
      </c>
      <c r="I354" s="53"/>
      <c r="J354" s="55">
        <v>7.4</v>
      </c>
      <c r="K354" s="55" t="s">
        <v>140</v>
      </c>
    </row>
    <row r="355" spans="1:11">
      <c r="A355" s="72" t="s">
        <v>5</v>
      </c>
      <c r="B355" s="53" t="s">
        <v>120</v>
      </c>
      <c r="C355" s="54">
        <v>39793</v>
      </c>
      <c r="D355" s="54"/>
      <c r="E355" s="55">
        <v>102.2</v>
      </c>
      <c r="F355" s="54"/>
      <c r="G355" s="53"/>
      <c r="H355" s="53" t="s">
        <v>117</v>
      </c>
      <c r="I355" s="53"/>
      <c r="J355" s="55">
        <v>1.5</v>
      </c>
      <c r="K355" s="55" t="s">
        <v>140</v>
      </c>
    </row>
    <row r="356" spans="1:11">
      <c r="A356" s="72" t="s">
        <v>5</v>
      </c>
      <c r="B356" s="53" t="s">
        <v>120</v>
      </c>
      <c r="C356" s="54">
        <v>39793</v>
      </c>
      <c r="D356" s="54"/>
      <c r="E356" s="55">
        <v>102.2</v>
      </c>
      <c r="F356" s="54"/>
      <c r="G356" s="53"/>
      <c r="H356" s="53" t="s">
        <v>122</v>
      </c>
      <c r="I356" s="53"/>
      <c r="J356" s="55">
        <v>3.4</v>
      </c>
      <c r="K356" s="55" t="s">
        <v>140</v>
      </c>
    </row>
    <row r="357" spans="1:11">
      <c r="A357" s="72" t="s">
        <v>5</v>
      </c>
      <c r="B357" s="53" t="s">
        <v>120</v>
      </c>
      <c r="C357" s="54">
        <v>39793</v>
      </c>
      <c r="D357" s="54"/>
      <c r="E357" s="55">
        <v>102.2</v>
      </c>
      <c r="F357" s="54"/>
      <c r="G357" s="53"/>
      <c r="H357" s="53" t="s">
        <v>123</v>
      </c>
      <c r="I357" s="53"/>
      <c r="J357" s="55">
        <v>96.8</v>
      </c>
      <c r="K357" s="55" t="s">
        <v>140</v>
      </c>
    </row>
    <row r="358" spans="1:11">
      <c r="A358" s="72" t="s">
        <v>5</v>
      </c>
      <c r="B358" s="53" t="s">
        <v>120</v>
      </c>
      <c r="C358" s="54">
        <v>39793</v>
      </c>
      <c r="D358" s="54"/>
      <c r="E358" s="55">
        <v>102.2</v>
      </c>
      <c r="F358" s="54"/>
      <c r="G358" s="53"/>
      <c r="H358" s="53" t="s">
        <v>124</v>
      </c>
      <c r="I358" s="53" t="s">
        <v>107</v>
      </c>
      <c r="J358" s="53">
        <v>0.2</v>
      </c>
      <c r="K358" s="55" t="s">
        <v>140</v>
      </c>
    </row>
    <row r="359" spans="1:11">
      <c r="A359" s="72" t="s">
        <v>5</v>
      </c>
      <c r="B359" s="53" t="s">
        <v>120</v>
      </c>
      <c r="C359" s="54">
        <v>39793</v>
      </c>
      <c r="D359" s="54"/>
      <c r="E359" s="55">
        <v>102.2</v>
      </c>
      <c r="F359" s="54"/>
      <c r="G359" s="53"/>
      <c r="H359" s="53" t="s">
        <v>109</v>
      </c>
      <c r="I359" s="53" t="s">
        <v>107</v>
      </c>
      <c r="J359" s="53">
        <v>0.2</v>
      </c>
      <c r="K359" s="55" t="s">
        <v>140</v>
      </c>
    </row>
    <row r="360" spans="1:11">
      <c r="A360" s="72" t="s">
        <v>5</v>
      </c>
      <c r="B360" s="53" t="s">
        <v>120</v>
      </c>
      <c r="C360" s="54">
        <v>39793</v>
      </c>
      <c r="D360" s="54"/>
      <c r="E360" s="55">
        <v>102.2</v>
      </c>
      <c r="F360" s="54"/>
      <c r="G360" s="53"/>
      <c r="H360" s="53" t="s">
        <v>125</v>
      </c>
      <c r="I360" s="53"/>
      <c r="J360" s="55">
        <v>0.4</v>
      </c>
      <c r="K360" s="55" t="s">
        <v>140</v>
      </c>
    </row>
    <row r="361" spans="1:11">
      <c r="A361" s="72" t="s">
        <v>5</v>
      </c>
      <c r="B361" s="53" t="s">
        <v>120</v>
      </c>
      <c r="C361" s="54">
        <v>39793</v>
      </c>
      <c r="D361" s="54"/>
      <c r="E361" s="55">
        <v>102.2</v>
      </c>
      <c r="F361" s="54"/>
      <c r="G361" s="53"/>
      <c r="H361" s="53" t="s">
        <v>126</v>
      </c>
      <c r="I361" s="53" t="s">
        <v>107</v>
      </c>
      <c r="J361" s="53">
        <v>0.1</v>
      </c>
      <c r="K361" s="55" t="s">
        <v>140</v>
      </c>
    </row>
    <row r="362" spans="1:11">
      <c r="A362" s="72" t="s">
        <v>5</v>
      </c>
      <c r="B362" s="53" t="s">
        <v>120</v>
      </c>
      <c r="C362" s="54">
        <v>39793</v>
      </c>
      <c r="D362" s="54"/>
      <c r="E362" s="55">
        <v>102.2</v>
      </c>
      <c r="F362" s="54"/>
      <c r="G362" s="53"/>
      <c r="H362" s="53" t="s">
        <v>113</v>
      </c>
      <c r="I362" s="53"/>
      <c r="J362" s="55">
        <v>5</v>
      </c>
      <c r="K362" s="55" t="s">
        <v>140</v>
      </c>
    </row>
    <row r="363" spans="1:11">
      <c r="A363" s="72" t="s">
        <v>5</v>
      </c>
      <c r="B363" s="53" t="s">
        <v>120</v>
      </c>
      <c r="C363" s="54">
        <v>39793</v>
      </c>
      <c r="D363" s="54"/>
      <c r="E363" s="55">
        <v>102.2</v>
      </c>
      <c r="F363" s="54"/>
      <c r="G363" s="53"/>
      <c r="H363" s="53" t="s">
        <v>127</v>
      </c>
      <c r="I363" s="53"/>
      <c r="J363" s="55">
        <v>320</v>
      </c>
      <c r="K363" s="55" t="s">
        <v>140</v>
      </c>
    </row>
    <row r="364" spans="1:11">
      <c r="A364" s="72" t="s">
        <v>5</v>
      </c>
      <c r="B364" s="53" t="s">
        <v>120</v>
      </c>
      <c r="C364" s="54">
        <v>39793</v>
      </c>
      <c r="D364" s="54"/>
      <c r="E364" s="55">
        <v>102.2</v>
      </c>
      <c r="F364" s="54"/>
      <c r="G364" s="53"/>
      <c r="H364" s="53" t="s">
        <v>114</v>
      </c>
      <c r="I364" s="53"/>
      <c r="J364" s="55">
        <v>1.88</v>
      </c>
      <c r="K364" s="55" t="s">
        <v>140</v>
      </c>
    </row>
    <row r="365" spans="1:11">
      <c r="A365" s="72" t="s">
        <v>5</v>
      </c>
      <c r="B365" s="53" t="s">
        <v>120</v>
      </c>
      <c r="C365" s="54">
        <v>39793</v>
      </c>
      <c r="D365" s="54"/>
      <c r="E365" s="55">
        <v>102.2</v>
      </c>
      <c r="F365" s="54"/>
      <c r="G365" s="53"/>
      <c r="H365" s="53" t="s">
        <v>128</v>
      </c>
      <c r="I365" s="53"/>
      <c r="J365" s="55">
        <v>47.4</v>
      </c>
      <c r="K365" s="55" t="s">
        <v>140</v>
      </c>
    </row>
    <row r="366" spans="1:11">
      <c r="A366" s="72" t="s">
        <v>5</v>
      </c>
      <c r="B366" s="53" t="s">
        <v>120</v>
      </c>
      <c r="C366" s="54">
        <v>39793</v>
      </c>
      <c r="D366" s="54"/>
      <c r="E366" s="55">
        <v>102.2</v>
      </c>
      <c r="F366" s="54"/>
      <c r="G366" s="53"/>
      <c r="H366" s="53" t="s">
        <v>129</v>
      </c>
      <c r="I366" s="53"/>
      <c r="J366" s="55">
        <v>1.8</v>
      </c>
      <c r="K366" s="55" t="s">
        <v>140</v>
      </c>
    </row>
    <row r="367" spans="1:11">
      <c r="A367" s="72" t="s">
        <v>5</v>
      </c>
      <c r="B367" s="53" t="s">
        <v>120</v>
      </c>
      <c r="C367" s="54">
        <v>39793</v>
      </c>
      <c r="D367" s="54"/>
      <c r="E367" s="55">
        <v>102.2</v>
      </c>
      <c r="F367" s="54"/>
      <c r="G367" s="53"/>
      <c r="H367" s="53" t="s">
        <v>130</v>
      </c>
      <c r="I367" s="53"/>
      <c r="J367" s="55">
        <v>0.9</v>
      </c>
      <c r="K367" s="55" t="s">
        <v>140</v>
      </c>
    </row>
    <row r="368" spans="1:11">
      <c r="A368" s="72" t="s">
        <v>5</v>
      </c>
      <c r="B368" s="53" t="s">
        <v>120</v>
      </c>
      <c r="C368" s="54">
        <v>39793</v>
      </c>
      <c r="D368" s="54"/>
      <c r="E368" s="55">
        <v>102.2</v>
      </c>
      <c r="F368" s="54"/>
      <c r="G368" s="53"/>
      <c r="H368" s="53" t="s">
        <v>131</v>
      </c>
      <c r="I368" s="53" t="s">
        <v>107</v>
      </c>
      <c r="J368" s="53">
        <v>0.2</v>
      </c>
      <c r="K368" s="55" t="s">
        <v>140</v>
      </c>
    </row>
    <row r="369" spans="1:11">
      <c r="A369" s="72" t="s">
        <v>5</v>
      </c>
      <c r="B369" s="53" t="s">
        <v>120</v>
      </c>
      <c r="C369" s="54">
        <v>39793</v>
      </c>
      <c r="D369" s="54"/>
      <c r="E369" s="55">
        <v>102.2</v>
      </c>
      <c r="F369" s="54"/>
      <c r="G369" s="53"/>
      <c r="H369" s="53" t="s">
        <v>132</v>
      </c>
      <c r="I369" s="53" t="s">
        <v>107</v>
      </c>
      <c r="J369" s="53">
        <v>0.5</v>
      </c>
      <c r="K369" s="55" t="s">
        <v>140</v>
      </c>
    </row>
    <row r="370" spans="1:11">
      <c r="A370" s="72" t="s">
        <v>5</v>
      </c>
      <c r="B370" s="53" t="s">
        <v>120</v>
      </c>
      <c r="C370" s="54">
        <v>39793</v>
      </c>
      <c r="D370" s="54"/>
      <c r="E370" s="55">
        <v>102.2</v>
      </c>
      <c r="F370" s="54"/>
      <c r="G370" s="53"/>
      <c r="H370" s="53" t="s">
        <v>133</v>
      </c>
      <c r="I370" s="53"/>
      <c r="J370" s="55">
        <v>370.2</v>
      </c>
      <c r="K370" s="55" t="s">
        <v>140</v>
      </c>
    </row>
    <row r="371" spans="1:11">
      <c r="A371" s="72" t="s">
        <v>5</v>
      </c>
      <c r="B371" s="53" t="s">
        <v>120</v>
      </c>
      <c r="C371" s="54">
        <v>39793</v>
      </c>
      <c r="D371" s="54"/>
      <c r="E371" s="55">
        <v>102.2</v>
      </c>
      <c r="F371" s="54"/>
      <c r="G371" s="53"/>
      <c r="H371" s="53" t="s">
        <v>134</v>
      </c>
      <c r="I371" s="53" t="s">
        <v>107</v>
      </c>
      <c r="J371" s="53">
        <v>0.1</v>
      </c>
      <c r="K371" s="55" t="s">
        <v>140</v>
      </c>
    </row>
    <row r="372" spans="1:11">
      <c r="A372" s="72" t="s">
        <v>5</v>
      </c>
      <c r="B372" s="53" t="s">
        <v>120</v>
      </c>
      <c r="C372" s="54">
        <v>39793</v>
      </c>
      <c r="D372" s="54"/>
      <c r="E372" s="55">
        <v>102.2</v>
      </c>
      <c r="F372" s="54"/>
      <c r="G372" s="53"/>
      <c r="H372" s="53" t="s">
        <v>135</v>
      </c>
      <c r="I372" s="53" t="s">
        <v>107</v>
      </c>
      <c r="J372" s="53">
        <v>0.1</v>
      </c>
      <c r="K372" s="55" t="s">
        <v>140</v>
      </c>
    </row>
    <row r="373" spans="1:11">
      <c r="A373" s="72" t="s">
        <v>5</v>
      </c>
      <c r="B373" s="53" t="s">
        <v>120</v>
      </c>
      <c r="C373" s="54">
        <v>39793</v>
      </c>
      <c r="D373" s="54"/>
      <c r="E373" s="55">
        <v>102.2</v>
      </c>
      <c r="F373" s="54"/>
      <c r="G373" s="53"/>
      <c r="H373" s="53" t="s">
        <v>136</v>
      </c>
      <c r="I373" s="53"/>
      <c r="J373" s="55">
        <v>5.9</v>
      </c>
      <c r="K373" s="55" t="s">
        <v>140</v>
      </c>
    </row>
    <row r="374" spans="1:11">
      <c r="A374" s="72" t="s">
        <v>5</v>
      </c>
      <c r="B374" s="53" t="s">
        <v>120</v>
      </c>
      <c r="C374" s="54">
        <v>39793</v>
      </c>
      <c r="D374" s="54"/>
      <c r="E374" s="55">
        <v>102.2</v>
      </c>
      <c r="F374" s="54"/>
      <c r="G374" s="53"/>
      <c r="H374" s="53" t="s">
        <v>137</v>
      </c>
      <c r="I374" s="53"/>
      <c r="J374" s="55">
        <v>3.8</v>
      </c>
      <c r="K374" s="55" t="s">
        <v>140</v>
      </c>
    </row>
    <row r="375" spans="1:11">
      <c r="A375" s="72" t="s">
        <v>5</v>
      </c>
      <c r="B375" s="53" t="s">
        <v>120</v>
      </c>
      <c r="C375" s="54">
        <v>39793</v>
      </c>
      <c r="D375" s="54"/>
      <c r="E375" s="55">
        <v>102.2</v>
      </c>
      <c r="F375" s="54"/>
      <c r="G375" s="53"/>
      <c r="H375" s="53" t="s">
        <v>115</v>
      </c>
      <c r="I375" s="53"/>
      <c r="J375" s="55">
        <v>20.399999999999999</v>
      </c>
      <c r="K375" s="55" t="s">
        <v>140</v>
      </c>
    </row>
    <row r="376" spans="1:11">
      <c r="A376" s="72" t="s">
        <v>5</v>
      </c>
      <c r="B376" s="53" t="s">
        <v>121</v>
      </c>
      <c r="C376" s="54">
        <v>39793</v>
      </c>
      <c r="D376" s="54"/>
      <c r="E376" s="55">
        <v>102.4</v>
      </c>
      <c r="F376" s="54"/>
      <c r="G376" s="53"/>
      <c r="H376" s="53" t="s">
        <v>117</v>
      </c>
      <c r="I376" s="53"/>
      <c r="J376" s="55">
        <v>1.2</v>
      </c>
      <c r="K376" s="55" t="s">
        <v>140</v>
      </c>
    </row>
    <row r="377" spans="1:11">
      <c r="A377" s="72" t="s">
        <v>5</v>
      </c>
      <c r="B377" s="53" t="s">
        <v>121</v>
      </c>
      <c r="C377" s="54">
        <v>39793</v>
      </c>
      <c r="D377" s="54"/>
      <c r="E377" s="55">
        <v>102.4</v>
      </c>
      <c r="F377" s="54"/>
      <c r="G377" s="53"/>
      <c r="H377" s="53" t="s">
        <v>122</v>
      </c>
      <c r="I377" s="53"/>
      <c r="J377" s="55">
        <v>3.4</v>
      </c>
      <c r="K377" s="55" t="s">
        <v>140</v>
      </c>
    </row>
    <row r="378" spans="1:11">
      <c r="A378" s="72" t="s">
        <v>5</v>
      </c>
      <c r="B378" s="53" t="s">
        <v>121</v>
      </c>
      <c r="C378" s="54">
        <v>39793</v>
      </c>
      <c r="D378" s="54"/>
      <c r="E378" s="55">
        <v>102.4</v>
      </c>
      <c r="F378" s="54"/>
      <c r="G378" s="53"/>
      <c r="H378" s="53" t="s">
        <v>123</v>
      </c>
      <c r="I378" s="53"/>
      <c r="J378" s="55">
        <v>86.5</v>
      </c>
      <c r="K378" s="55" t="s">
        <v>140</v>
      </c>
    </row>
    <row r="379" spans="1:11">
      <c r="A379" s="72" t="s">
        <v>5</v>
      </c>
      <c r="B379" s="53" t="s">
        <v>121</v>
      </c>
      <c r="C379" s="54">
        <v>39793</v>
      </c>
      <c r="D379" s="54"/>
      <c r="E379" s="55">
        <v>102.4</v>
      </c>
      <c r="F379" s="54"/>
      <c r="G379" s="53"/>
      <c r="H379" s="53" t="s">
        <v>124</v>
      </c>
      <c r="I379" s="53" t="s">
        <v>107</v>
      </c>
      <c r="J379" s="53">
        <v>0.2</v>
      </c>
      <c r="K379" s="55" t="s">
        <v>140</v>
      </c>
    </row>
    <row r="380" spans="1:11">
      <c r="A380" s="72" t="s">
        <v>5</v>
      </c>
      <c r="B380" s="53" t="s">
        <v>121</v>
      </c>
      <c r="C380" s="54">
        <v>39793</v>
      </c>
      <c r="D380" s="54"/>
      <c r="E380" s="55">
        <v>102.4</v>
      </c>
      <c r="F380" s="54"/>
      <c r="G380" s="53"/>
      <c r="H380" s="53" t="s">
        <v>109</v>
      </c>
      <c r="I380" s="53" t="s">
        <v>107</v>
      </c>
      <c r="J380" s="53">
        <v>0.2</v>
      </c>
      <c r="K380" s="55" t="s">
        <v>140</v>
      </c>
    </row>
    <row r="381" spans="1:11">
      <c r="A381" s="72" t="s">
        <v>5</v>
      </c>
      <c r="B381" s="53" t="s">
        <v>121</v>
      </c>
      <c r="C381" s="54">
        <v>39793</v>
      </c>
      <c r="D381" s="54"/>
      <c r="E381" s="55">
        <v>102.4</v>
      </c>
      <c r="F381" s="54"/>
      <c r="G381" s="53"/>
      <c r="H381" s="53" t="s">
        <v>125</v>
      </c>
      <c r="I381" s="53"/>
      <c r="J381" s="55">
        <v>0.1</v>
      </c>
      <c r="K381" s="55" t="s">
        <v>140</v>
      </c>
    </row>
    <row r="382" spans="1:11">
      <c r="A382" s="72" t="s">
        <v>5</v>
      </c>
      <c r="B382" s="53" t="s">
        <v>121</v>
      </c>
      <c r="C382" s="54">
        <v>39793</v>
      </c>
      <c r="D382" s="54"/>
      <c r="E382" s="55">
        <v>102.4</v>
      </c>
      <c r="F382" s="54"/>
      <c r="G382" s="53"/>
      <c r="H382" s="53" t="s">
        <v>126</v>
      </c>
      <c r="I382" s="53" t="s">
        <v>107</v>
      </c>
      <c r="J382" s="53">
        <v>0.1</v>
      </c>
      <c r="K382" s="55" t="s">
        <v>140</v>
      </c>
    </row>
    <row r="383" spans="1:11">
      <c r="A383" s="72" t="s">
        <v>5</v>
      </c>
      <c r="B383" s="53" t="s">
        <v>121</v>
      </c>
      <c r="C383" s="54">
        <v>39793</v>
      </c>
      <c r="D383" s="54"/>
      <c r="E383" s="55">
        <v>102.4</v>
      </c>
      <c r="F383" s="54"/>
      <c r="G383" s="53"/>
      <c r="H383" s="53" t="s">
        <v>113</v>
      </c>
      <c r="I383" s="53"/>
      <c r="J383" s="55">
        <v>1.8</v>
      </c>
      <c r="K383" s="55" t="s">
        <v>140</v>
      </c>
    </row>
    <row r="384" spans="1:11">
      <c r="A384" s="72" t="s">
        <v>5</v>
      </c>
      <c r="B384" s="53" t="s">
        <v>121</v>
      </c>
      <c r="C384" s="54">
        <v>39793</v>
      </c>
      <c r="D384" s="54"/>
      <c r="E384" s="55">
        <v>102.4</v>
      </c>
      <c r="F384" s="54"/>
      <c r="G384" s="53"/>
      <c r="H384" s="53" t="s">
        <v>127</v>
      </c>
      <c r="I384" s="53"/>
      <c r="J384" s="55">
        <v>82</v>
      </c>
      <c r="K384" s="55" t="s">
        <v>140</v>
      </c>
    </row>
    <row r="385" spans="1:14">
      <c r="A385" s="72" t="s">
        <v>5</v>
      </c>
      <c r="B385" s="53" t="s">
        <v>121</v>
      </c>
      <c r="C385" s="54">
        <v>39793</v>
      </c>
      <c r="D385" s="54"/>
      <c r="E385" s="55">
        <v>102.4</v>
      </c>
      <c r="F385" s="54"/>
      <c r="G385" s="53"/>
      <c r="H385" s="53" t="s">
        <v>114</v>
      </c>
      <c r="I385" s="53"/>
      <c r="J385" s="55">
        <v>0.25</v>
      </c>
      <c r="K385" s="55" t="s">
        <v>140</v>
      </c>
    </row>
    <row r="386" spans="1:14">
      <c r="A386" s="72" t="s">
        <v>5</v>
      </c>
      <c r="B386" s="53" t="s">
        <v>121</v>
      </c>
      <c r="C386" s="54">
        <v>39793</v>
      </c>
      <c r="D386" s="54"/>
      <c r="E386" s="55">
        <v>102.4</v>
      </c>
      <c r="F386" s="54"/>
      <c r="G386" s="53"/>
      <c r="H386" s="53" t="s">
        <v>128</v>
      </c>
      <c r="I386" s="53"/>
      <c r="J386" s="55">
        <v>31.7</v>
      </c>
      <c r="K386" s="55" t="s">
        <v>140</v>
      </c>
    </row>
    <row r="387" spans="1:14">
      <c r="A387" s="72" t="s">
        <v>5</v>
      </c>
      <c r="B387" s="53" t="s">
        <v>121</v>
      </c>
      <c r="C387" s="54">
        <v>39793</v>
      </c>
      <c r="D387" s="54"/>
      <c r="E387" s="55">
        <v>102.4</v>
      </c>
      <c r="F387" s="54"/>
      <c r="G387" s="53"/>
      <c r="H387" s="53" t="s">
        <v>129</v>
      </c>
      <c r="I387" s="53"/>
      <c r="J387" s="55">
        <v>2.2000000000000002</v>
      </c>
      <c r="K387" s="55" t="s">
        <v>140</v>
      </c>
    </row>
    <row r="388" spans="1:14">
      <c r="A388" s="72" t="s">
        <v>5</v>
      </c>
      <c r="B388" s="53" t="s">
        <v>121</v>
      </c>
      <c r="C388" s="54">
        <v>39793</v>
      </c>
      <c r="D388" s="54"/>
      <c r="E388" s="55">
        <v>102.4</v>
      </c>
      <c r="F388" s="54"/>
      <c r="G388" s="53"/>
      <c r="H388" s="53" t="s">
        <v>130</v>
      </c>
      <c r="I388" s="53"/>
      <c r="J388" s="55">
        <v>0.5</v>
      </c>
      <c r="K388" s="55" t="s">
        <v>140</v>
      </c>
    </row>
    <row r="389" spans="1:14">
      <c r="A389" s="72" t="s">
        <v>5</v>
      </c>
      <c r="B389" s="53" t="s">
        <v>121</v>
      </c>
      <c r="C389" s="54">
        <v>39793</v>
      </c>
      <c r="D389" s="54"/>
      <c r="E389" s="55">
        <v>102.4</v>
      </c>
      <c r="F389" s="54"/>
      <c r="G389" s="53"/>
      <c r="H389" s="53" t="s">
        <v>131</v>
      </c>
      <c r="I389" s="53" t="s">
        <v>107</v>
      </c>
      <c r="J389" s="53">
        <v>0.2</v>
      </c>
      <c r="K389" s="55" t="s">
        <v>140</v>
      </c>
    </row>
    <row r="390" spans="1:14">
      <c r="A390" s="72" t="s">
        <v>5</v>
      </c>
      <c r="B390" s="53" t="s">
        <v>121</v>
      </c>
      <c r="C390" s="54">
        <v>39793</v>
      </c>
      <c r="D390" s="54"/>
      <c r="E390" s="55">
        <v>102.4</v>
      </c>
      <c r="F390" s="54"/>
      <c r="G390" s="53"/>
      <c r="H390" s="53" t="s">
        <v>132</v>
      </c>
      <c r="I390" s="53" t="s">
        <v>107</v>
      </c>
      <c r="J390" s="53">
        <v>0.5</v>
      </c>
      <c r="K390" s="55" t="s">
        <v>140</v>
      </c>
    </row>
    <row r="391" spans="1:14">
      <c r="A391" s="72" t="s">
        <v>5</v>
      </c>
      <c r="B391" s="53" t="s">
        <v>121</v>
      </c>
      <c r="C391" s="54">
        <v>39793</v>
      </c>
      <c r="D391" s="54"/>
      <c r="E391" s="55">
        <v>102.4</v>
      </c>
      <c r="F391" s="54"/>
      <c r="G391" s="53"/>
      <c r="H391" s="53" t="s">
        <v>133</v>
      </c>
      <c r="I391" s="53"/>
      <c r="J391" s="55">
        <v>362</v>
      </c>
      <c r="K391" s="55" t="s">
        <v>140</v>
      </c>
    </row>
    <row r="392" spans="1:14">
      <c r="A392" s="72" t="s">
        <v>5</v>
      </c>
      <c r="B392" s="53" t="s">
        <v>121</v>
      </c>
      <c r="C392" s="54">
        <v>39793</v>
      </c>
      <c r="D392" s="54"/>
      <c r="E392" s="55">
        <v>102.4</v>
      </c>
      <c r="F392" s="54"/>
      <c r="G392" s="53"/>
      <c r="H392" s="53" t="s">
        <v>134</v>
      </c>
      <c r="I392" s="53" t="s">
        <v>107</v>
      </c>
      <c r="J392" s="53">
        <v>0.1</v>
      </c>
      <c r="K392" s="55" t="s">
        <v>140</v>
      </c>
    </row>
    <row r="393" spans="1:14">
      <c r="A393" s="72" t="s">
        <v>5</v>
      </c>
      <c r="B393" s="53" t="s">
        <v>121</v>
      </c>
      <c r="C393" s="54">
        <v>39793</v>
      </c>
      <c r="D393" s="54"/>
      <c r="E393" s="55">
        <v>102.4</v>
      </c>
      <c r="F393" s="54"/>
      <c r="G393" s="53"/>
      <c r="H393" s="53" t="s">
        <v>135</v>
      </c>
      <c r="I393" s="53" t="s">
        <v>107</v>
      </c>
      <c r="J393" s="53">
        <v>0.1</v>
      </c>
      <c r="K393" s="55" t="s">
        <v>140</v>
      </c>
    </row>
    <row r="394" spans="1:14">
      <c r="A394" s="72" t="s">
        <v>5</v>
      </c>
      <c r="B394" s="53" t="s">
        <v>121</v>
      </c>
      <c r="C394" s="54">
        <v>39793</v>
      </c>
      <c r="D394" s="54"/>
      <c r="E394" s="55">
        <v>102.4</v>
      </c>
      <c r="F394" s="54"/>
      <c r="G394" s="53"/>
      <c r="H394" s="53" t="s">
        <v>136</v>
      </c>
      <c r="I394" s="53" t="s">
        <v>107</v>
      </c>
      <c r="J394" s="53">
        <v>0.2</v>
      </c>
      <c r="K394" s="55" t="s">
        <v>140</v>
      </c>
    </row>
    <row r="395" spans="1:14">
      <c r="A395" s="72" t="s">
        <v>5</v>
      </c>
      <c r="B395" s="53" t="s">
        <v>121</v>
      </c>
      <c r="C395" s="54">
        <v>39793</v>
      </c>
      <c r="D395" s="54"/>
      <c r="E395" s="55">
        <v>102.4</v>
      </c>
      <c r="F395" s="54"/>
      <c r="G395" s="53"/>
      <c r="H395" s="53" t="s">
        <v>137</v>
      </c>
      <c r="I395" s="53"/>
      <c r="J395" s="55">
        <v>3.2</v>
      </c>
      <c r="K395" s="55" t="s">
        <v>140</v>
      </c>
    </row>
    <row r="396" spans="1:14">
      <c r="A396" s="72" t="s">
        <v>5</v>
      </c>
      <c r="B396" s="53" t="s">
        <v>121</v>
      </c>
      <c r="C396" s="54">
        <v>39793</v>
      </c>
      <c r="D396" s="54"/>
      <c r="E396" s="55">
        <v>102.4</v>
      </c>
      <c r="F396" s="54"/>
      <c r="G396" s="53"/>
      <c r="H396" s="53" t="s">
        <v>115</v>
      </c>
      <c r="I396" s="53"/>
      <c r="J396" s="55">
        <v>2.2000000000000002</v>
      </c>
      <c r="K396" s="55" t="s">
        <v>140</v>
      </c>
    </row>
    <row r="397" spans="1:14">
      <c r="A397" s="72" t="s">
        <v>5</v>
      </c>
      <c r="B397" s="75" t="s">
        <v>141</v>
      </c>
      <c r="C397" s="86">
        <v>39616</v>
      </c>
      <c r="D397" s="87"/>
      <c r="E397" s="87">
        <v>96</v>
      </c>
      <c r="F397" s="87"/>
      <c r="G397" s="87"/>
      <c r="H397" s="53" t="s">
        <v>114</v>
      </c>
      <c r="I397" s="87"/>
      <c r="J397" s="88">
        <v>5.81</v>
      </c>
      <c r="K397" s="76" t="s">
        <v>140</v>
      </c>
    </row>
    <row r="398" spans="1:14">
      <c r="A398" s="72" t="s">
        <v>5</v>
      </c>
      <c r="B398" s="75" t="s">
        <v>142</v>
      </c>
      <c r="C398" s="86">
        <v>39616</v>
      </c>
      <c r="D398" s="87"/>
      <c r="E398" s="87">
        <v>88.1</v>
      </c>
      <c r="F398" s="87"/>
      <c r="G398" s="87"/>
      <c r="H398" s="53" t="s">
        <v>114</v>
      </c>
      <c r="I398" s="87"/>
      <c r="J398" s="88">
        <v>11.8</v>
      </c>
      <c r="K398" s="76" t="s">
        <v>140</v>
      </c>
    </row>
    <row r="399" spans="1:14" s="75" customFormat="1">
      <c r="A399" s="89" t="s">
        <v>4</v>
      </c>
      <c r="B399" s="90" t="s">
        <v>145</v>
      </c>
      <c r="C399" s="91">
        <v>33792</v>
      </c>
      <c r="D399" s="92">
        <v>0</v>
      </c>
      <c r="E399" s="62"/>
      <c r="F399" s="92"/>
      <c r="G399" s="92"/>
      <c r="H399" s="63" t="s">
        <v>114</v>
      </c>
      <c r="I399" s="92" t="s">
        <v>107</v>
      </c>
      <c r="J399" s="93">
        <v>1</v>
      </c>
      <c r="K399" s="94" t="s">
        <v>165</v>
      </c>
      <c r="L399" s="26"/>
      <c r="M399" s="73"/>
      <c r="N399" s="74"/>
    </row>
    <row r="400" spans="1:14" s="75" customFormat="1">
      <c r="A400" s="89" t="s">
        <v>4</v>
      </c>
      <c r="B400" s="90" t="s">
        <v>149</v>
      </c>
      <c r="C400" s="91">
        <v>33792</v>
      </c>
      <c r="D400" s="92">
        <v>3</v>
      </c>
      <c r="E400" s="62"/>
      <c r="F400" s="92"/>
      <c r="G400" s="92"/>
      <c r="H400" s="63" t="s">
        <v>114</v>
      </c>
      <c r="I400" s="92" t="s">
        <v>107</v>
      </c>
      <c r="J400" s="93">
        <v>1</v>
      </c>
      <c r="K400" s="94" t="s">
        <v>165</v>
      </c>
      <c r="L400" s="26"/>
      <c r="M400" s="73"/>
      <c r="N400" s="74"/>
    </row>
    <row r="401" spans="1:14" s="75" customFormat="1">
      <c r="A401" s="89" t="s">
        <v>4</v>
      </c>
      <c r="B401" s="90" t="s">
        <v>153</v>
      </c>
      <c r="C401" s="91">
        <v>33792</v>
      </c>
      <c r="D401" s="92">
        <v>5.5</v>
      </c>
      <c r="E401" s="62"/>
      <c r="F401" s="92"/>
      <c r="G401" s="92"/>
      <c r="H401" s="63" t="s">
        <v>114</v>
      </c>
      <c r="I401" s="92" t="s">
        <v>107</v>
      </c>
      <c r="J401" s="93">
        <v>1</v>
      </c>
      <c r="K401" s="94" t="s">
        <v>165</v>
      </c>
      <c r="L401" s="26"/>
      <c r="M401" s="73"/>
      <c r="N401" s="74"/>
    </row>
    <row r="402" spans="1:14" s="75" customFormat="1">
      <c r="A402" s="89" t="s">
        <v>4</v>
      </c>
      <c r="B402" s="90" t="s">
        <v>157</v>
      </c>
      <c r="C402" s="91">
        <v>33792</v>
      </c>
      <c r="D402" s="92">
        <v>7</v>
      </c>
      <c r="E402" s="62"/>
      <c r="F402" s="92"/>
      <c r="G402" s="92"/>
      <c r="H402" s="63" t="s">
        <v>114</v>
      </c>
      <c r="I402" s="92"/>
      <c r="J402" s="95">
        <v>9</v>
      </c>
      <c r="K402" s="94" t="s">
        <v>165</v>
      </c>
      <c r="L402" s="26"/>
      <c r="M402" s="73"/>
      <c r="N402" s="74"/>
    </row>
    <row r="403" spans="1:14" s="75" customFormat="1">
      <c r="A403" s="89" t="s">
        <v>4</v>
      </c>
      <c r="B403" s="90" t="s">
        <v>160</v>
      </c>
      <c r="C403" s="91">
        <v>33792</v>
      </c>
      <c r="D403" s="92">
        <v>9</v>
      </c>
      <c r="E403" s="62"/>
      <c r="F403" s="92"/>
      <c r="G403" s="92"/>
      <c r="H403" s="63" t="s">
        <v>114</v>
      </c>
      <c r="I403" s="92"/>
      <c r="J403" s="95">
        <v>21</v>
      </c>
      <c r="K403" s="94" t="s">
        <v>165</v>
      </c>
      <c r="L403" s="26"/>
      <c r="M403" s="73"/>
      <c r="N403" s="74"/>
    </row>
    <row r="404" spans="1:14" s="75" customFormat="1">
      <c r="A404" s="89" t="s">
        <v>4</v>
      </c>
      <c r="B404" s="90" t="s">
        <v>146</v>
      </c>
      <c r="C404" s="91">
        <v>33792</v>
      </c>
      <c r="D404" s="92">
        <v>0</v>
      </c>
      <c r="E404" s="62"/>
      <c r="F404" s="92"/>
      <c r="G404" s="92"/>
      <c r="H404" s="63" t="s">
        <v>114</v>
      </c>
      <c r="I404" s="92" t="s">
        <v>107</v>
      </c>
      <c r="J404" s="93">
        <v>1</v>
      </c>
      <c r="K404" s="94" t="s">
        <v>165</v>
      </c>
      <c r="L404" s="26"/>
      <c r="M404" s="73"/>
      <c r="N404" s="74"/>
    </row>
    <row r="405" spans="1:14" s="75" customFormat="1">
      <c r="A405" s="89" t="s">
        <v>4</v>
      </c>
      <c r="B405" s="90" t="s">
        <v>150</v>
      </c>
      <c r="C405" s="91">
        <v>33792</v>
      </c>
      <c r="D405" s="92">
        <v>3</v>
      </c>
      <c r="E405" s="62"/>
      <c r="F405" s="92"/>
      <c r="G405" s="92"/>
      <c r="H405" s="63" t="s">
        <v>114</v>
      </c>
      <c r="I405" s="92"/>
      <c r="J405" s="95">
        <v>1</v>
      </c>
      <c r="K405" s="94" t="s">
        <v>165</v>
      </c>
      <c r="L405" s="26"/>
      <c r="M405" s="73"/>
      <c r="N405" s="74"/>
    </row>
    <row r="406" spans="1:14" s="75" customFormat="1">
      <c r="A406" s="89" t="s">
        <v>4</v>
      </c>
      <c r="B406" s="90" t="s">
        <v>154</v>
      </c>
      <c r="C406" s="91">
        <v>33792</v>
      </c>
      <c r="D406" s="92">
        <v>5.5</v>
      </c>
      <c r="E406" s="62"/>
      <c r="F406" s="92"/>
      <c r="G406" s="92"/>
      <c r="H406" s="63" t="s">
        <v>114</v>
      </c>
      <c r="I406" s="92" t="s">
        <v>107</v>
      </c>
      <c r="J406" s="93">
        <v>1</v>
      </c>
      <c r="K406" s="94" t="s">
        <v>165</v>
      </c>
      <c r="L406" s="26"/>
      <c r="M406" s="73"/>
      <c r="N406" s="74"/>
    </row>
    <row r="407" spans="1:14" s="75" customFormat="1">
      <c r="A407" s="89" t="s">
        <v>4</v>
      </c>
      <c r="B407" s="90" t="s">
        <v>158</v>
      </c>
      <c r="C407" s="91">
        <v>33792</v>
      </c>
      <c r="D407" s="92">
        <v>6</v>
      </c>
      <c r="E407" s="62"/>
      <c r="F407" s="92"/>
      <c r="G407" s="92"/>
      <c r="H407" s="63" t="s">
        <v>114</v>
      </c>
      <c r="I407" s="92"/>
      <c r="J407" s="95">
        <v>15</v>
      </c>
      <c r="K407" s="94" t="s">
        <v>165</v>
      </c>
      <c r="L407" s="26"/>
      <c r="M407" s="73"/>
      <c r="N407" s="74"/>
    </row>
    <row r="408" spans="1:14" s="75" customFormat="1">
      <c r="A408" s="89" t="s">
        <v>4</v>
      </c>
      <c r="B408" s="90" t="s">
        <v>161</v>
      </c>
      <c r="C408" s="91">
        <v>33792</v>
      </c>
      <c r="D408" s="92">
        <v>7.5</v>
      </c>
      <c r="E408" s="62"/>
      <c r="F408" s="92"/>
      <c r="G408" s="92"/>
      <c r="H408" s="63" t="s">
        <v>114</v>
      </c>
      <c r="I408" s="92"/>
      <c r="J408" s="95">
        <v>18</v>
      </c>
      <c r="K408" s="94" t="s">
        <v>165</v>
      </c>
      <c r="L408" s="26"/>
      <c r="M408" s="73"/>
      <c r="N408" s="74"/>
    </row>
    <row r="409" spans="1:14" s="75" customFormat="1">
      <c r="A409" s="72" t="s">
        <v>4</v>
      </c>
      <c r="B409" s="85" t="s">
        <v>146</v>
      </c>
      <c r="C409" s="96">
        <v>33808</v>
      </c>
      <c r="D409" s="97">
        <v>0</v>
      </c>
      <c r="E409" s="61"/>
      <c r="F409" s="97"/>
      <c r="G409" s="97"/>
      <c r="H409" s="53" t="s">
        <v>114</v>
      </c>
      <c r="I409" s="97"/>
      <c r="J409" s="98">
        <v>11</v>
      </c>
      <c r="K409" s="99" t="s">
        <v>165</v>
      </c>
      <c r="L409" s="26"/>
      <c r="M409" s="73"/>
      <c r="N409" s="74"/>
    </row>
    <row r="410" spans="1:14" s="75" customFormat="1">
      <c r="A410" s="72" t="s">
        <v>4</v>
      </c>
      <c r="B410" s="85" t="s">
        <v>150</v>
      </c>
      <c r="C410" s="96">
        <v>33808</v>
      </c>
      <c r="D410" s="97">
        <v>3.5</v>
      </c>
      <c r="E410" s="61"/>
      <c r="F410" s="97"/>
      <c r="G410" s="97"/>
      <c r="H410" s="53" t="s">
        <v>114</v>
      </c>
      <c r="I410" s="97" t="s">
        <v>107</v>
      </c>
      <c r="J410" s="100">
        <v>1</v>
      </c>
      <c r="K410" s="99" t="s">
        <v>165</v>
      </c>
      <c r="L410" s="26"/>
      <c r="M410" s="73"/>
      <c r="N410" s="74"/>
    </row>
    <row r="411" spans="1:14" s="75" customFormat="1">
      <c r="A411" s="72" t="s">
        <v>4</v>
      </c>
      <c r="B411" s="85" t="s">
        <v>154</v>
      </c>
      <c r="C411" s="96">
        <v>33808</v>
      </c>
      <c r="D411" s="97">
        <v>6.5</v>
      </c>
      <c r="E411" s="61"/>
      <c r="F411" s="97"/>
      <c r="G411" s="97"/>
      <c r="H411" s="53" t="s">
        <v>114</v>
      </c>
      <c r="I411" s="97" t="s">
        <v>107</v>
      </c>
      <c r="J411" s="100">
        <v>1</v>
      </c>
      <c r="K411" s="99" t="s">
        <v>165</v>
      </c>
      <c r="L411" s="26"/>
      <c r="M411" s="73"/>
      <c r="N411" s="74"/>
    </row>
    <row r="412" spans="1:14" s="75" customFormat="1">
      <c r="A412" s="72" t="s">
        <v>4</v>
      </c>
      <c r="B412" s="85" t="s">
        <v>158</v>
      </c>
      <c r="C412" s="96">
        <v>33808</v>
      </c>
      <c r="D412" s="97">
        <v>8.5</v>
      </c>
      <c r="E412" s="61"/>
      <c r="F412" s="97"/>
      <c r="G412" s="97"/>
      <c r="H412" s="53" t="s">
        <v>114</v>
      </c>
      <c r="I412" s="97" t="s">
        <v>107</v>
      </c>
      <c r="J412" s="100">
        <v>1</v>
      </c>
      <c r="K412" s="99" t="s">
        <v>165</v>
      </c>
      <c r="L412" s="26"/>
      <c r="M412" s="73"/>
      <c r="N412" s="74"/>
    </row>
    <row r="413" spans="1:14" s="75" customFormat="1">
      <c r="A413" s="72" t="s">
        <v>4</v>
      </c>
      <c r="B413" s="85" t="s">
        <v>161</v>
      </c>
      <c r="C413" s="96">
        <v>33808</v>
      </c>
      <c r="D413" s="97">
        <v>10.5</v>
      </c>
      <c r="E413" s="61"/>
      <c r="F413" s="97"/>
      <c r="G413" s="97"/>
      <c r="H413" s="53" t="s">
        <v>114</v>
      </c>
      <c r="I413" s="97" t="s">
        <v>107</v>
      </c>
      <c r="J413" s="100">
        <v>1</v>
      </c>
      <c r="K413" s="99" t="s">
        <v>165</v>
      </c>
      <c r="L413" s="26"/>
      <c r="M413" s="73"/>
      <c r="N413" s="74"/>
    </row>
    <row r="414" spans="1:14" s="75" customFormat="1">
      <c r="A414" s="72" t="s">
        <v>4</v>
      </c>
      <c r="B414" s="85" t="s">
        <v>164</v>
      </c>
      <c r="C414" s="96">
        <v>33808</v>
      </c>
      <c r="D414" s="97">
        <v>13</v>
      </c>
      <c r="E414" s="61"/>
      <c r="F414" s="97"/>
      <c r="G414" s="97"/>
      <c r="H414" s="53" t="s">
        <v>114</v>
      </c>
      <c r="I414" s="97" t="s">
        <v>107</v>
      </c>
      <c r="J414" s="100">
        <v>1</v>
      </c>
      <c r="K414" s="99" t="s">
        <v>165</v>
      </c>
      <c r="L414" s="26"/>
      <c r="M414" s="73"/>
      <c r="N414" s="74"/>
    </row>
    <row r="415" spans="1:14" s="75" customFormat="1">
      <c r="A415" s="72" t="s">
        <v>4</v>
      </c>
      <c r="B415" s="85" t="s">
        <v>147</v>
      </c>
      <c r="C415" s="96">
        <v>33808</v>
      </c>
      <c r="D415" s="97">
        <v>0</v>
      </c>
      <c r="E415" s="61"/>
      <c r="F415" s="97"/>
      <c r="G415" s="97"/>
      <c r="H415" s="53" t="s">
        <v>114</v>
      </c>
      <c r="I415" s="97" t="s">
        <v>107</v>
      </c>
      <c r="J415" s="100">
        <v>1</v>
      </c>
      <c r="K415" s="99" t="s">
        <v>165</v>
      </c>
      <c r="L415" s="26"/>
      <c r="M415" s="73"/>
      <c r="N415" s="74"/>
    </row>
    <row r="416" spans="1:14" s="75" customFormat="1">
      <c r="A416" s="72" t="s">
        <v>4</v>
      </c>
      <c r="B416" s="85" t="s">
        <v>151</v>
      </c>
      <c r="C416" s="96">
        <v>33808</v>
      </c>
      <c r="D416" s="97">
        <v>2</v>
      </c>
      <c r="E416" s="61"/>
      <c r="F416" s="97"/>
      <c r="G416" s="97"/>
      <c r="H416" s="53" t="s">
        <v>114</v>
      </c>
      <c r="I416" s="97" t="s">
        <v>107</v>
      </c>
      <c r="J416" s="100">
        <v>1</v>
      </c>
      <c r="K416" s="99" t="s">
        <v>165</v>
      </c>
      <c r="L416" s="26"/>
      <c r="M416" s="73"/>
      <c r="N416" s="74"/>
    </row>
    <row r="417" spans="1:14" s="75" customFormat="1">
      <c r="A417" s="72" t="s">
        <v>4</v>
      </c>
      <c r="B417" s="85" t="s">
        <v>155</v>
      </c>
      <c r="C417" s="96">
        <v>33808</v>
      </c>
      <c r="D417" s="97">
        <v>4</v>
      </c>
      <c r="E417" s="61"/>
      <c r="F417" s="97"/>
      <c r="G417" s="97"/>
      <c r="H417" s="53" t="s">
        <v>114</v>
      </c>
      <c r="I417" s="97" t="s">
        <v>107</v>
      </c>
      <c r="J417" s="100">
        <v>1</v>
      </c>
      <c r="K417" s="99" t="s">
        <v>165</v>
      </c>
      <c r="L417" s="26"/>
      <c r="M417" s="73"/>
      <c r="N417" s="74"/>
    </row>
    <row r="418" spans="1:14" s="75" customFormat="1">
      <c r="A418" s="72" t="s">
        <v>4</v>
      </c>
      <c r="B418" s="85" t="s">
        <v>148</v>
      </c>
      <c r="C418" s="96">
        <v>33808</v>
      </c>
      <c r="D418" s="97">
        <v>0</v>
      </c>
      <c r="E418" s="61"/>
      <c r="F418" s="97"/>
      <c r="G418" s="97"/>
      <c r="H418" s="53" t="s">
        <v>114</v>
      </c>
      <c r="I418" s="97" t="s">
        <v>107</v>
      </c>
      <c r="J418" s="100">
        <v>1</v>
      </c>
      <c r="K418" s="99" t="s">
        <v>165</v>
      </c>
      <c r="L418" s="26"/>
      <c r="M418" s="73"/>
      <c r="N418" s="74"/>
    </row>
    <row r="419" spans="1:14" s="75" customFormat="1">
      <c r="A419" s="72" t="s">
        <v>4</v>
      </c>
      <c r="B419" s="85" t="s">
        <v>152</v>
      </c>
      <c r="C419" s="96">
        <v>33808</v>
      </c>
      <c r="D419" s="97">
        <v>2</v>
      </c>
      <c r="E419" s="61"/>
      <c r="F419" s="97"/>
      <c r="G419" s="97"/>
      <c r="H419" s="53" t="s">
        <v>114</v>
      </c>
      <c r="I419" s="97" t="s">
        <v>107</v>
      </c>
      <c r="J419" s="100">
        <v>1</v>
      </c>
      <c r="K419" s="99" t="s">
        <v>165</v>
      </c>
      <c r="L419" s="26"/>
      <c r="M419" s="73"/>
      <c r="N419" s="74"/>
    </row>
    <row r="420" spans="1:14" s="75" customFormat="1">
      <c r="A420" s="72" t="s">
        <v>4</v>
      </c>
      <c r="B420" s="85" t="s">
        <v>156</v>
      </c>
      <c r="C420" s="96">
        <v>33808</v>
      </c>
      <c r="D420" s="97">
        <v>4</v>
      </c>
      <c r="E420" s="61"/>
      <c r="F420" s="97"/>
      <c r="G420" s="97"/>
      <c r="H420" s="53" t="s">
        <v>114</v>
      </c>
      <c r="I420" s="97" t="s">
        <v>107</v>
      </c>
      <c r="J420" s="100">
        <v>1</v>
      </c>
      <c r="K420" s="99" t="s">
        <v>165</v>
      </c>
      <c r="L420" s="26"/>
      <c r="M420" s="73"/>
      <c r="N420" s="74"/>
    </row>
    <row r="421" spans="1:14" s="75" customFormat="1">
      <c r="A421" s="72" t="s">
        <v>4</v>
      </c>
      <c r="B421" s="85" t="s">
        <v>159</v>
      </c>
      <c r="C421" s="96">
        <v>33808</v>
      </c>
      <c r="D421" s="97">
        <v>6</v>
      </c>
      <c r="E421" s="61"/>
      <c r="F421" s="97"/>
      <c r="G421" s="97"/>
      <c r="H421" s="53" t="s">
        <v>114</v>
      </c>
      <c r="I421" s="97" t="s">
        <v>107</v>
      </c>
      <c r="J421" s="100">
        <v>1</v>
      </c>
      <c r="K421" s="99" t="s">
        <v>165</v>
      </c>
      <c r="L421" s="26"/>
      <c r="M421" s="73"/>
      <c r="N421" s="74"/>
    </row>
    <row r="422" spans="1:14" s="75" customFormat="1">
      <c r="A422" s="72" t="s">
        <v>4</v>
      </c>
      <c r="B422" s="85" t="s">
        <v>162</v>
      </c>
      <c r="C422" s="96">
        <v>33808</v>
      </c>
      <c r="D422" s="97">
        <v>8</v>
      </c>
      <c r="E422" s="61"/>
      <c r="F422" s="97"/>
      <c r="G422" s="97"/>
      <c r="H422" s="53" t="s">
        <v>114</v>
      </c>
      <c r="I422" s="97"/>
      <c r="J422" s="98">
        <v>1</v>
      </c>
      <c r="K422" s="99" t="s">
        <v>165</v>
      </c>
      <c r="L422" s="26"/>
      <c r="M422" s="73"/>
      <c r="N422" s="74"/>
    </row>
    <row r="423" spans="1:14" s="75" customFormat="1">
      <c r="A423" s="89" t="s">
        <v>4</v>
      </c>
      <c r="B423" s="90" t="s">
        <v>145</v>
      </c>
      <c r="C423" s="91">
        <v>33856</v>
      </c>
      <c r="D423" s="92">
        <v>0</v>
      </c>
      <c r="E423" s="62"/>
      <c r="F423" s="92"/>
      <c r="G423" s="92"/>
      <c r="H423" s="63" t="s">
        <v>114</v>
      </c>
      <c r="I423" s="92" t="s">
        <v>107</v>
      </c>
      <c r="J423" s="93">
        <v>1</v>
      </c>
      <c r="K423" s="94" t="s">
        <v>165</v>
      </c>
      <c r="L423" s="26"/>
      <c r="M423" s="73"/>
      <c r="N423" s="74"/>
    </row>
    <row r="424" spans="1:14" s="75" customFormat="1">
      <c r="A424" s="89" t="s">
        <v>4</v>
      </c>
      <c r="B424" s="90" t="s">
        <v>149</v>
      </c>
      <c r="C424" s="91">
        <v>33856</v>
      </c>
      <c r="D424" s="92">
        <v>2.5</v>
      </c>
      <c r="E424" s="62"/>
      <c r="F424" s="92"/>
      <c r="G424" s="92"/>
      <c r="H424" s="63" t="s">
        <v>114</v>
      </c>
      <c r="I424" s="92" t="s">
        <v>107</v>
      </c>
      <c r="J424" s="93">
        <v>1</v>
      </c>
      <c r="K424" s="94" t="s">
        <v>165</v>
      </c>
      <c r="L424" s="26"/>
      <c r="M424" s="73"/>
      <c r="N424" s="74"/>
    </row>
    <row r="425" spans="1:14" s="75" customFormat="1">
      <c r="A425" s="89" t="s">
        <v>4</v>
      </c>
      <c r="B425" s="90" t="s">
        <v>153</v>
      </c>
      <c r="C425" s="91">
        <v>33856</v>
      </c>
      <c r="D425" s="92">
        <v>4.5</v>
      </c>
      <c r="E425" s="62"/>
      <c r="F425" s="92"/>
      <c r="G425" s="92"/>
      <c r="H425" s="63" t="s">
        <v>114</v>
      </c>
      <c r="I425" s="92"/>
      <c r="J425" s="95">
        <v>1</v>
      </c>
      <c r="K425" s="94" t="s">
        <v>165</v>
      </c>
      <c r="L425" s="26"/>
      <c r="M425" s="73"/>
      <c r="N425" s="74"/>
    </row>
    <row r="426" spans="1:14" s="75" customFormat="1">
      <c r="A426" s="89" t="s">
        <v>4</v>
      </c>
      <c r="B426" s="90" t="s">
        <v>157</v>
      </c>
      <c r="C426" s="91">
        <v>33856</v>
      </c>
      <c r="D426" s="92">
        <v>6.5</v>
      </c>
      <c r="E426" s="62"/>
      <c r="F426" s="92"/>
      <c r="G426" s="92"/>
      <c r="H426" s="63" t="s">
        <v>114</v>
      </c>
      <c r="I426" s="92" t="s">
        <v>107</v>
      </c>
      <c r="J426" s="93">
        <v>1</v>
      </c>
      <c r="K426" s="94" t="s">
        <v>165</v>
      </c>
      <c r="L426" s="26"/>
      <c r="M426" s="73"/>
      <c r="N426" s="74"/>
    </row>
    <row r="427" spans="1:14" s="75" customFormat="1">
      <c r="A427" s="89" t="s">
        <v>4</v>
      </c>
      <c r="B427" s="90" t="s">
        <v>160</v>
      </c>
      <c r="C427" s="91">
        <v>33856</v>
      </c>
      <c r="D427" s="92">
        <v>8.5</v>
      </c>
      <c r="E427" s="62"/>
      <c r="F427" s="92"/>
      <c r="G427" s="92"/>
      <c r="H427" s="63" t="s">
        <v>114</v>
      </c>
      <c r="I427" s="92"/>
      <c r="J427" s="95">
        <v>2</v>
      </c>
      <c r="K427" s="94" t="s">
        <v>165</v>
      </c>
      <c r="L427" s="26"/>
      <c r="M427" s="73"/>
      <c r="N427" s="74"/>
    </row>
    <row r="428" spans="1:14" s="75" customFormat="1">
      <c r="A428" s="89" t="s">
        <v>4</v>
      </c>
      <c r="B428" s="90" t="s">
        <v>163</v>
      </c>
      <c r="C428" s="91">
        <v>33856</v>
      </c>
      <c r="D428" s="92">
        <v>10</v>
      </c>
      <c r="E428" s="62"/>
      <c r="F428" s="92"/>
      <c r="G428" s="92"/>
      <c r="H428" s="63" t="s">
        <v>114</v>
      </c>
      <c r="I428" s="92"/>
      <c r="J428" s="95">
        <v>2</v>
      </c>
      <c r="K428" s="94" t="s">
        <v>165</v>
      </c>
      <c r="L428" s="26"/>
      <c r="M428" s="73"/>
      <c r="N428" s="74"/>
    </row>
    <row r="429" spans="1:14" s="75" customFormat="1">
      <c r="A429" s="72" t="s">
        <v>4</v>
      </c>
      <c r="B429" s="85" t="s">
        <v>145</v>
      </c>
      <c r="C429" s="96">
        <v>33885</v>
      </c>
      <c r="D429" s="97">
        <v>0</v>
      </c>
      <c r="E429" s="61"/>
      <c r="F429" s="97"/>
      <c r="G429" s="97"/>
      <c r="H429" s="53" t="s">
        <v>114</v>
      </c>
      <c r="I429" s="97" t="s">
        <v>107</v>
      </c>
      <c r="J429" s="100">
        <v>1</v>
      </c>
      <c r="K429" s="99" t="s">
        <v>165</v>
      </c>
      <c r="L429" s="26"/>
      <c r="M429" s="73"/>
      <c r="N429" s="74"/>
    </row>
    <row r="430" spans="1:14" s="75" customFormat="1">
      <c r="A430" s="72" t="s">
        <v>4</v>
      </c>
      <c r="B430" s="85" t="s">
        <v>149</v>
      </c>
      <c r="C430" s="96">
        <v>33885</v>
      </c>
      <c r="D430" s="97">
        <v>2</v>
      </c>
      <c r="E430" s="61"/>
      <c r="F430" s="97"/>
      <c r="G430" s="97"/>
      <c r="H430" s="53" t="s">
        <v>114</v>
      </c>
      <c r="I430" s="97" t="s">
        <v>107</v>
      </c>
      <c r="J430" s="100">
        <v>1</v>
      </c>
      <c r="K430" s="99" t="s">
        <v>165</v>
      </c>
      <c r="L430" s="26"/>
      <c r="M430" s="73"/>
      <c r="N430" s="74"/>
    </row>
    <row r="431" spans="1:14" s="75" customFormat="1">
      <c r="A431" s="72" t="s">
        <v>4</v>
      </c>
      <c r="B431" s="85" t="s">
        <v>153</v>
      </c>
      <c r="C431" s="96">
        <v>33885</v>
      </c>
      <c r="D431" s="97">
        <v>4</v>
      </c>
      <c r="E431" s="61"/>
      <c r="F431" s="97"/>
      <c r="G431" s="97"/>
      <c r="H431" s="53" t="s">
        <v>114</v>
      </c>
      <c r="I431" s="97" t="s">
        <v>107</v>
      </c>
      <c r="J431" s="100">
        <v>1</v>
      </c>
      <c r="K431" s="99" t="s">
        <v>165</v>
      </c>
      <c r="L431" s="26"/>
      <c r="M431" s="73"/>
      <c r="N431" s="74"/>
    </row>
    <row r="432" spans="1:14" s="75" customFormat="1">
      <c r="A432" s="72" t="s">
        <v>4</v>
      </c>
      <c r="B432" s="85" t="s">
        <v>157</v>
      </c>
      <c r="C432" s="96">
        <v>33885</v>
      </c>
      <c r="D432" s="97">
        <v>6</v>
      </c>
      <c r="E432" s="61"/>
      <c r="F432" s="97"/>
      <c r="G432" s="97"/>
      <c r="H432" s="53" t="s">
        <v>114</v>
      </c>
      <c r="I432" s="97" t="s">
        <v>107</v>
      </c>
      <c r="J432" s="100">
        <v>1</v>
      </c>
      <c r="K432" s="99" t="s">
        <v>165</v>
      </c>
      <c r="L432" s="26"/>
      <c r="M432" s="73"/>
      <c r="N432" s="74"/>
    </row>
    <row r="433" spans="1:14" s="75" customFormat="1">
      <c r="A433" s="72" t="s">
        <v>4</v>
      </c>
      <c r="B433" s="85" t="s">
        <v>160</v>
      </c>
      <c r="C433" s="96">
        <v>33885</v>
      </c>
      <c r="D433" s="97">
        <v>8</v>
      </c>
      <c r="E433" s="61"/>
      <c r="F433" s="97"/>
      <c r="G433" s="97"/>
      <c r="H433" s="53" t="s">
        <v>114</v>
      </c>
      <c r="I433" s="97" t="s">
        <v>107</v>
      </c>
      <c r="J433" s="100">
        <v>1</v>
      </c>
      <c r="K433" s="99" t="s">
        <v>165</v>
      </c>
      <c r="L433" s="26"/>
      <c r="M433" s="73"/>
      <c r="N433" s="74"/>
    </row>
    <row r="434" spans="1:14" s="75" customFormat="1">
      <c r="A434" s="72" t="s">
        <v>4</v>
      </c>
      <c r="B434" s="85" t="s">
        <v>163</v>
      </c>
      <c r="C434" s="96">
        <v>33885</v>
      </c>
      <c r="D434" s="97">
        <v>9</v>
      </c>
      <c r="E434" s="61"/>
      <c r="F434" s="97"/>
      <c r="G434" s="97"/>
      <c r="H434" s="53" t="s">
        <v>114</v>
      </c>
      <c r="I434" s="97" t="s">
        <v>107</v>
      </c>
      <c r="J434" s="100">
        <v>1</v>
      </c>
      <c r="K434" s="99" t="s">
        <v>165</v>
      </c>
      <c r="L434" s="26"/>
      <c r="M434" s="73"/>
      <c r="N434" s="74"/>
    </row>
    <row r="435" spans="1:14" s="75" customFormat="1">
      <c r="A435" s="89" t="s">
        <v>4</v>
      </c>
      <c r="B435" s="90" t="s">
        <v>145</v>
      </c>
      <c r="C435" s="91">
        <v>33911</v>
      </c>
      <c r="D435" s="92">
        <v>0</v>
      </c>
      <c r="E435" s="62"/>
      <c r="F435" s="92"/>
      <c r="G435" s="92"/>
      <c r="H435" s="63" t="s">
        <v>114</v>
      </c>
      <c r="I435" s="92"/>
      <c r="J435" s="95">
        <v>1</v>
      </c>
      <c r="K435" s="94" t="s">
        <v>165</v>
      </c>
      <c r="L435" s="26"/>
      <c r="M435" s="73"/>
      <c r="N435" s="74"/>
    </row>
    <row r="436" spans="1:14" s="75" customFormat="1">
      <c r="A436" s="89" t="s">
        <v>4</v>
      </c>
      <c r="B436" s="90" t="s">
        <v>149</v>
      </c>
      <c r="C436" s="91">
        <v>33911</v>
      </c>
      <c r="D436" s="92">
        <v>2.5</v>
      </c>
      <c r="E436" s="62"/>
      <c r="F436" s="92"/>
      <c r="G436" s="92"/>
      <c r="H436" s="63" t="s">
        <v>114</v>
      </c>
      <c r="I436" s="92"/>
      <c r="J436" s="95">
        <v>1</v>
      </c>
      <c r="K436" s="94" t="s">
        <v>165</v>
      </c>
      <c r="L436" s="26"/>
      <c r="M436" s="73"/>
      <c r="N436" s="74"/>
    </row>
    <row r="437" spans="1:14" s="75" customFormat="1">
      <c r="A437" s="89" t="s">
        <v>4</v>
      </c>
      <c r="B437" s="90" t="s">
        <v>153</v>
      </c>
      <c r="C437" s="91">
        <v>33911</v>
      </c>
      <c r="D437" s="92">
        <v>5</v>
      </c>
      <c r="E437" s="62"/>
      <c r="F437" s="92"/>
      <c r="G437" s="92"/>
      <c r="H437" s="63" t="s">
        <v>114</v>
      </c>
      <c r="I437" s="92"/>
      <c r="J437" s="95">
        <v>1</v>
      </c>
      <c r="K437" s="94" t="s">
        <v>165</v>
      </c>
      <c r="L437" s="26"/>
      <c r="M437" s="73"/>
      <c r="N437" s="74"/>
    </row>
    <row r="438" spans="1:14" s="75" customFormat="1">
      <c r="A438" s="89" t="s">
        <v>4</v>
      </c>
      <c r="B438" s="90" t="s">
        <v>157</v>
      </c>
      <c r="C438" s="91">
        <v>33911</v>
      </c>
      <c r="D438" s="92">
        <v>7.5</v>
      </c>
      <c r="E438" s="62"/>
      <c r="F438" s="92"/>
      <c r="G438" s="92"/>
      <c r="H438" s="63" t="s">
        <v>114</v>
      </c>
      <c r="I438" s="92"/>
      <c r="J438" s="95">
        <v>1</v>
      </c>
      <c r="K438" s="94" t="s">
        <v>165</v>
      </c>
      <c r="L438" s="26"/>
      <c r="M438" s="73"/>
      <c r="N438" s="74"/>
    </row>
    <row r="439" spans="1:14" s="75" customFormat="1">
      <c r="A439" s="89" t="s">
        <v>4</v>
      </c>
      <c r="B439" s="90" t="s">
        <v>160</v>
      </c>
      <c r="C439" s="91">
        <v>33911</v>
      </c>
      <c r="D439" s="92">
        <v>9.5</v>
      </c>
      <c r="E439" s="62"/>
      <c r="F439" s="92"/>
      <c r="G439" s="92"/>
      <c r="H439" s="63" t="s">
        <v>114</v>
      </c>
      <c r="I439" s="92"/>
      <c r="J439" s="95">
        <v>2</v>
      </c>
      <c r="K439" s="94" t="s">
        <v>165</v>
      </c>
      <c r="L439" s="26"/>
      <c r="M439" s="73"/>
      <c r="N439" s="74"/>
    </row>
    <row r="440" spans="1:14" s="75" customFormat="1">
      <c r="A440" s="89" t="s">
        <v>4</v>
      </c>
      <c r="B440" s="90" t="s">
        <v>163</v>
      </c>
      <c r="C440" s="91">
        <v>33911</v>
      </c>
      <c r="D440" s="92">
        <v>11.6</v>
      </c>
      <c r="E440" s="62"/>
      <c r="F440" s="92"/>
      <c r="G440" s="92"/>
      <c r="H440" s="63" t="s">
        <v>114</v>
      </c>
      <c r="I440" s="92"/>
      <c r="J440" s="95">
        <v>3</v>
      </c>
      <c r="K440" s="94" t="s">
        <v>165</v>
      </c>
      <c r="L440" s="26"/>
      <c r="M440" s="73"/>
      <c r="N440" s="74"/>
    </row>
    <row r="441" spans="1:14" s="75" customFormat="1">
      <c r="A441" s="72" t="s">
        <v>4</v>
      </c>
      <c r="B441" s="85" t="s">
        <v>145</v>
      </c>
      <c r="C441" s="96">
        <v>33955</v>
      </c>
      <c r="D441" s="97">
        <v>0</v>
      </c>
      <c r="E441" s="61"/>
      <c r="F441" s="97"/>
      <c r="G441" s="97"/>
      <c r="H441" s="53" t="s">
        <v>114</v>
      </c>
      <c r="I441" s="97" t="s">
        <v>107</v>
      </c>
      <c r="J441" s="100">
        <v>1</v>
      </c>
      <c r="K441" s="99" t="s">
        <v>165</v>
      </c>
      <c r="L441" s="26"/>
      <c r="M441" s="73"/>
      <c r="N441" s="74"/>
    </row>
    <row r="442" spans="1:14" s="75" customFormat="1">
      <c r="A442" s="72" t="s">
        <v>4</v>
      </c>
      <c r="B442" s="85" t="s">
        <v>149</v>
      </c>
      <c r="C442" s="96">
        <v>33955</v>
      </c>
      <c r="D442" s="97">
        <v>2</v>
      </c>
      <c r="E442" s="61"/>
      <c r="F442" s="97"/>
      <c r="G442" s="97"/>
      <c r="H442" s="53" t="s">
        <v>114</v>
      </c>
      <c r="I442" s="97" t="s">
        <v>107</v>
      </c>
      <c r="J442" s="100">
        <v>1</v>
      </c>
      <c r="K442" s="99" t="s">
        <v>165</v>
      </c>
      <c r="L442" s="26"/>
      <c r="M442" s="73"/>
      <c r="N442" s="74"/>
    </row>
    <row r="443" spans="1:14" s="75" customFormat="1">
      <c r="A443" s="72" t="s">
        <v>4</v>
      </c>
      <c r="B443" s="85" t="s">
        <v>153</v>
      </c>
      <c r="C443" s="96">
        <v>33955</v>
      </c>
      <c r="D443" s="97">
        <v>4.5</v>
      </c>
      <c r="E443" s="61"/>
      <c r="F443" s="97"/>
      <c r="G443" s="97"/>
      <c r="H443" s="53" t="s">
        <v>114</v>
      </c>
      <c r="I443" s="97" t="s">
        <v>107</v>
      </c>
      <c r="J443" s="100">
        <v>1</v>
      </c>
      <c r="K443" s="99" t="s">
        <v>165</v>
      </c>
      <c r="L443" s="26"/>
      <c r="M443" s="73"/>
      <c r="N443" s="74"/>
    </row>
    <row r="444" spans="1:14" s="75" customFormat="1">
      <c r="A444" s="72" t="s">
        <v>4</v>
      </c>
      <c r="B444" s="85" t="s">
        <v>157</v>
      </c>
      <c r="C444" s="96">
        <v>33955</v>
      </c>
      <c r="D444" s="97">
        <v>7.5</v>
      </c>
      <c r="E444" s="61"/>
      <c r="F444" s="97"/>
      <c r="G444" s="97"/>
      <c r="H444" s="53" t="s">
        <v>114</v>
      </c>
      <c r="I444" s="97" t="s">
        <v>107</v>
      </c>
      <c r="J444" s="100">
        <v>1</v>
      </c>
      <c r="K444" s="99" t="s">
        <v>165</v>
      </c>
      <c r="L444" s="26"/>
      <c r="M444" s="73"/>
      <c r="N444" s="74"/>
    </row>
    <row r="445" spans="1:14" s="75" customFormat="1">
      <c r="A445" s="72" t="s">
        <v>4</v>
      </c>
      <c r="B445" s="85" t="s">
        <v>160</v>
      </c>
      <c r="C445" s="96">
        <v>33955</v>
      </c>
      <c r="D445" s="97">
        <v>10.5</v>
      </c>
      <c r="E445" s="61"/>
      <c r="F445" s="97"/>
      <c r="G445" s="97"/>
      <c r="H445" s="53" t="s">
        <v>114</v>
      </c>
      <c r="I445" s="97"/>
      <c r="J445" s="98">
        <v>1</v>
      </c>
      <c r="K445" s="99" t="s">
        <v>165</v>
      </c>
      <c r="L445" s="26"/>
      <c r="M445" s="73"/>
      <c r="N445" s="74"/>
    </row>
    <row r="446" spans="1:14" s="75" customFormat="1">
      <c r="A446" s="72" t="s">
        <v>4</v>
      </c>
      <c r="B446" s="85" t="s">
        <v>163</v>
      </c>
      <c r="C446" s="96">
        <v>33955</v>
      </c>
      <c r="D446" s="97">
        <v>12.5</v>
      </c>
      <c r="E446" s="61"/>
      <c r="F446" s="97"/>
      <c r="G446" s="97"/>
      <c r="H446" s="53" t="s">
        <v>114</v>
      </c>
      <c r="I446" s="97" t="s">
        <v>107</v>
      </c>
      <c r="J446" s="100">
        <v>1</v>
      </c>
      <c r="K446" s="99" t="s">
        <v>165</v>
      </c>
      <c r="L446" s="26"/>
      <c r="M446" s="73"/>
      <c r="N446" s="74"/>
    </row>
    <row r="447" spans="1:14" s="75" customFormat="1">
      <c r="A447" s="89" t="s">
        <v>4</v>
      </c>
      <c r="B447" s="90" t="s">
        <v>145</v>
      </c>
      <c r="C447" s="91">
        <v>33996</v>
      </c>
      <c r="D447" s="92">
        <v>0</v>
      </c>
      <c r="E447" s="62"/>
      <c r="F447" s="92"/>
      <c r="G447" s="92"/>
      <c r="H447" s="63" t="s">
        <v>114</v>
      </c>
      <c r="I447" s="92" t="s">
        <v>107</v>
      </c>
      <c r="J447" s="93">
        <v>1</v>
      </c>
      <c r="K447" s="94" t="s">
        <v>165</v>
      </c>
      <c r="L447" s="26"/>
      <c r="M447" s="73"/>
      <c r="N447" s="74"/>
    </row>
    <row r="448" spans="1:14" s="75" customFormat="1">
      <c r="A448" s="89" t="s">
        <v>4</v>
      </c>
      <c r="B448" s="90" t="s">
        <v>149</v>
      </c>
      <c r="C448" s="91">
        <v>33996</v>
      </c>
      <c r="D448" s="92">
        <v>4</v>
      </c>
      <c r="E448" s="62"/>
      <c r="F448" s="92"/>
      <c r="G448" s="92"/>
      <c r="H448" s="63" t="s">
        <v>114</v>
      </c>
      <c r="I448" s="92" t="s">
        <v>107</v>
      </c>
      <c r="J448" s="93">
        <v>1</v>
      </c>
      <c r="K448" s="94" t="s">
        <v>165</v>
      </c>
      <c r="L448" s="26"/>
      <c r="M448" s="73"/>
      <c r="N448" s="74"/>
    </row>
    <row r="449" spans="1:14" s="75" customFormat="1">
      <c r="A449" s="89" t="s">
        <v>4</v>
      </c>
      <c r="B449" s="101" t="s">
        <v>153</v>
      </c>
      <c r="C449" s="102">
        <v>33996</v>
      </c>
      <c r="D449" s="103">
        <v>8</v>
      </c>
      <c r="E449" s="62"/>
      <c r="F449" s="103"/>
      <c r="G449" s="103"/>
      <c r="H449" s="63" t="s">
        <v>114</v>
      </c>
      <c r="I449" s="103"/>
      <c r="J449" s="104">
        <v>27</v>
      </c>
      <c r="K449" s="94" t="s">
        <v>165</v>
      </c>
      <c r="L449" s="26"/>
      <c r="M449" s="73"/>
      <c r="N449" s="74"/>
    </row>
    <row r="450" spans="1:14" s="75" customFormat="1">
      <c r="A450" s="89" t="s">
        <v>4</v>
      </c>
      <c r="B450" s="101" t="s">
        <v>157</v>
      </c>
      <c r="C450" s="102">
        <v>33996</v>
      </c>
      <c r="D450" s="103">
        <v>12</v>
      </c>
      <c r="E450" s="62"/>
      <c r="F450" s="103"/>
      <c r="G450" s="103"/>
      <c r="H450" s="63" t="s">
        <v>114</v>
      </c>
      <c r="I450" s="103"/>
      <c r="J450" s="104">
        <v>16</v>
      </c>
      <c r="K450" s="94" t="s">
        <v>165</v>
      </c>
      <c r="L450" s="26"/>
      <c r="M450" s="73"/>
      <c r="N450" s="74"/>
    </row>
    <row r="451" spans="1:14" s="75" customFormat="1">
      <c r="A451" s="89" t="s">
        <v>4</v>
      </c>
      <c r="B451" s="101" t="s">
        <v>160</v>
      </c>
      <c r="C451" s="102">
        <v>33996</v>
      </c>
      <c r="D451" s="103">
        <v>16</v>
      </c>
      <c r="E451" s="62"/>
      <c r="F451" s="103"/>
      <c r="G451" s="103"/>
      <c r="H451" s="63" t="s">
        <v>114</v>
      </c>
      <c r="I451" s="103"/>
      <c r="J451" s="104">
        <v>18</v>
      </c>
      <c r="K451" s="94" t="s">
        <v>165</v>
      </c>
      <c r="L451" s="26"/>
      <c r="M451" s="73"/>
      <c r="N451" s="74"/>
    </row>
    <row r="452" spans="1:14" s="75" customFormat="1">
      <c r="A452" s="89" t="s">
        <v>4</v>
      </c>
      <c r="B452" s="101" t="s">
        <v>163</v>
      </c>
      <c r="C452" s="102">
        <v>33996</v>
      </c>
      <c r="D452" s="103">
        <v>20</v>
      </c>
      <c r="E452" s="62"/>
      <c r="F452" s="103"/>
      <c r="G452" s="103"/>
      <c r="H452" s="63" t="s">
        <v>114</v>
      </c>
      <c r="I452" s="103"/>
      <c r="J452" s="104">
        <v>2</v>
      </c>
      <c r="K452" s="94" t="s">
        <v>165</v>
      </c>
      <c r="L452" s="26"/>
      <c r="M452" s="73"/>
      <c r="N452" s="74"/>
    </row>
    <row r="453" spans="1:14" s="75" customFormat="1">
      <c r="A453" s="72" t="s">
        <v>4</v>
      </c>
      <c r="B453" s="105" t="s">
        <v>145</v>
      </c>
      <c r="C453" s="106">
        <v>34016</v>
      </c>
      <c r="D453" s="107">
        <v>0</v>
      </c>
      <c r="E453" s="61"/>
      <c r="F453" s="107"/>
      <c r="G453" s="107"/>
      <c r="H453" s="53" t="s">
        <v>114</v>
      </c>
      <c r="I453" s="107" t="s">
        <v>107</v>
      </c>
      <c r="J453" s="108">
        <v>1</v>
      </c>
      <c r="K453" s="99" t="s">
        <v>165</v>
      </c>
      <c r="L453" s="26"/>
      <c r="M453" s="73"/>
      <c r="N453" s="74"/>
    </row>
    <row r="454" spans="1:14" s="75" customFormat="1">
      <c r="A454" s="72" t="s">
        <v>4</v>
      </c>
      <c r="B454" s="105" t="s">
        <v>149</v>
      </c>
      <c r="C454" s="106">
        <v>34016</v>
      </c>
      <c r="D454" s="107">
        <v>2</v>
      </c>
      <c r="E454" s="61"/>
      <c r="F454" s="107"/>
      <c r="G454" s="107"/>
      <c r="H454" s="53" t="s">
        <v>114</v>
      </c>
      <c r="I454" s="107"/>
      <c r="J454" s="109">
        <v>4</v>
      </c>
      <c r="K454" s="99" t="s">
        <v>165</v>
      </c>
      <c r="L454" s="26"/>
      <c r="M454" s="73"/>
      <c r="N454" s="74"/>
    </row>
    <row r="455" spans="1:14" s="75" customFormat="1">
      <c r="A455" s="72" t="s">
        <v>4</v>
      </c>
      <c r="B455" s="105" t="s">
        <v>153</v>
      </c>
      <c r="C455" s="106">
        <v>34016</v>
      </c>
      <c r="D455" s="107">
        <v>5</v>
      </c>
      <c r="E455" s="61"/>
      <c r="F455" s="107"/>
      <c r="G455" s="107"/>
      <c r="H455" s="53" t="s">
        <v>114</v>
      </c>
      <c r="I455" s="107"/>
      <c r="J455" s="109">
        <v>6</v>
      </c>
      <c r="K455" s="99" t="s">
        <v>165</v>
      </c>
      <c r="L455" s="26"/>
      <c r="M455" s="73"/>
      <c r="N455" s="74"/>
    </row>
    <row r="456" spans="1:14" s="75" customFormat="1">
      <c r="A456" s="72" t="s">
        <v>4</v>
      </c>
      <c r="B456" s="105" t="s">
        <v>157</v>
      </c>
      <c r="C456" s="106">
        <v>34016</v>
      </c>
      <c r="D456" s="107">
        <v>8</v>
      </c>
      <c r="E456" s="61"/>
      <c r="F456" s="107"/>
      <c r="G456" s="107"/>
      <c r="H456" s="53" t="s">
        <v>114</v>
      </c>
      <c r="I456" s="107" t="s">
        <v>107</v>
      </c>
      <c r="J456" s="108">
        <v>1</v>
      </c>
      <c r="K456" s="99" t="s">
        <v>165</v>
      </c>
      <c r="L456" s="26"/>
      <c r="M456" s="73"/>
      <c r="N456" s="74"/>
    </row>
    <row r="457" spans="1:14" s="75" customFormat="1">
      <c r="A457" s="72" t="s">
        <v>4</v>
      </c>
      <c r="B457" s="105" t="s">
        <v>160</v>
      </c>
      <c r="C457" s="106">
        <v>34016</v>
      </c>
      <c r="D457" s="107">
        <v>11</v>
      </c>
      <c r="E457" s="61"/>
      <c r="F457" s="107"/>
      <c r="G457" s="107"/>
      <c r="H457" s="53" t="s">
        <v>114</v>
      </c>
      <c r="I457" s="107" t="s">
        <v>107</v>
      </c>
      <c r="J457" s="108">
        <v>1</v>
      </c>
      <c r="K457" s="99" t="s">
        <v>165</v>
      </c>
      <c r="L457" s="26"/>
      <c r="M457" s="73"/>
      <c r="N457" s="74"/>
    </row>
    <row r="458" spans="1:14" s="75" customFormat="1">
      <c r="A458" s="72" t="s">
        <v>4</v>
      </c>
      <c r="B458" s="105" t="s">
        <v>163</v>
      </c>
      <c r="C458" s="106">
        <v>34016</v>
      </c>
      <c r="D458" s="107">
        <v>14.5</v>
      </c>
      <c r="E458" s="61"/>
      <c r="F458" s="107"/>
      <c r="G458" s="107"/>
      <c r="H458" s="53" t="s">
        <v>114</v>
      </c>
      <c r="I458" s="107" t="s">
        <v>107</v>
      </c>
      <c r="J458" s="108">
        <v>1</v>
      </c>
      <c r="K458" s="99" t="s">
        <v>165</v>
      </c>
      <c r="L458" s="26"/>
      <c r="M458" s="73"/>
      <c r="N458" s="74"/>
    </row>
    <row r="459" spans="1:14" s="75" customFormat="1">
      <c r="A459" s="89" t="s">
        <v>4</v>
      </c>
      <c r="B459" s="101" t="s">
        <v>145</v>
      </c>
      <c r="C459" s="102">
        <v>34025</v>
      </c>
      <c r="D459" s="103">
        <v>0</v>
      </c>
      <c r="E459" s="62"/>
      <c r="F459" s="103"/>
      <c r="G459" s="103"/>
      <c r="H459" s="63" t="s">
        <v>114</v>
      </c>
      <c r="I459" s="103" t="s">
        <v>107</v>
      </c>
      <c r="J459" s="110">
        <v>1</v>
      </c>
      <c r="K459" s="94" t="s">
        <v>165</v>
      </c>
      <c r="L459" s="26"/>
      <c r="M459" s="73"/>
      <c r="N459" s="74"/>
    </row>
    <row r="460" spans="1:14" s="75" customFormat="1">
      <c r="A460" s="89" t="s">
        <v>4</v>
      </c>
      <c r="B460" s="101" t="s">
        <v>149</v>
      </c>
      <c r="C460" s="102">
        <v>34025</v>
      </c>
      <c r="D460" s="103">
        <v>3</v>
      </c>
      <c r="E460" s="62"/>
      <c r="F460" s="103"/>
      <c r="G460" s="103"/>
      <c r="H460" s="63" t="s">
        <v>114</v>
      </c>
      <c r="I460" s="103"/>
      <c r="J460" s="104">
        <v>3</v>
      </c>
      <c r="K460" s="94" t="s">
        <v>165</v>
      </c>
      <c r="L460" s="26"/>
      <c r="M460" s="73"/>
      <c r="N460" s="74"/>
    </row>
    <row r="461" spans="1:14" s="75" customFormat="1">
      <c r="A461" s="89" t="s">
        <v>4</v>
      </c>
      <c r="B461" s="101" t="s">
        <v>153</v>
      </c>
      <c r="C461" s="102">
        <v>34025</v>
      </c>
      <c r="D461" s="103">
        <v>6</v>
      </c>
      <c r="E461" s="62"/>
      <c r="F461" s="103"/>
      <c r="G461" s="103"/>
      <c r="H461" s="63" t="s">
        <v>114</v>
      </c>
      <c r="I461" s="103" t="s">
        <v>107</v>
      </c>
      <c r="J461" s="110">
        <v>1</v>
      </c>
      <c r="K461" s="94" t="s">
        <v>165</v>
      </c>
      <c r="L461" s="26"/>
      <c r="M461" s="73"/>
      <c r="N461" s="74"/>
    </row>
    <row r="462" spans="1:14" s="75" customFormat="1">
      <c r="A462" s="89" t="s">
        <v>4</v>
      </c>
      <c r="B462" s="101" t="s">
        <v>157</v>
      </c>
      <c r="C462" s="102">
        <v>34025</v>
      </c>
      <c r="D462" s="103">
        <v>9</v>
      </c>
      <c r="E462" s="62"/>
      <c r="F462" s="103"/>
      <c r="G462" s="103"/>
      <c r="H462" s="63" t="s">
        <v>114</v>
      </c>
      <c r="I462" s="103" t="s">
        <v>107</v>
      </c>
      <c r="J462" s="110">
        <v>1</v>
      </c>
      <c r="K462" s="94" t="s">
        <v>165</v>
      </c>
      <c r="L462" s="26"/>
      <c r="M462" s="73"/>
      <c r="N462" s="74"/>
    </row>
    <row r="463" spans="1:14" s="75" customFormat="1">
      <c r="A463" s="89" t="s">
        <v>4</v>
      </c>
      <c r="B463" s="101" t="s">
        <v>160</v>
      </c>
      <c r="C463" s="102">
        <v>34025</v>
      </c>
      <c r="D463" s="103">
        <v>12</v>
      </c>
      <c r="E463" s="62"/>
      <c r="F463" s="103"/>
      <c r="G463" s="103"/>
      <c r="H463" s="63" t="s">
        <v>114</v>
      </c>
      <c r="I463" s="103" t="s">
        <v>107</v>
      </c>
      <c r="J463" s="110">
        <v>1</v>
      </c>
      <c r="K463" s="94" t="s">
        <v>165</v>
      </c>
      <c r="L463" s="26"/>
      <c r="M463" s="73"/>
      <c r="N463" s="74"/>
    </row>
    <row r="464" spans="1:14" s="75" customFormat="1">
      <c r="A464" s="89" t="s">
        <v>4</v>
      </c>
      <c r="B464" s="101" t="s">
        <v>163</v>
      </c>
      <c r="C464" s="102">
        <v>34025</v>
      </c>
      <c r="D464" s="103">
        <v>15</v>
      </c>
      <c r="E464" s="62"/>
      <c r="F464" s="103"/>
      <c r="G464" s="103"/>
      <c r="H464" s="63" t="s">
        <v>114</v>
      </c>
      <c r="I464" s="103" t="s">
        <v>107</v>
      </c>
      <c r="J464" s="110">
        <v>1</v>
      </c>
      <c r="K464" s="94" t="s">
        <v>165</v>
      </c>
      <c r="L464" s="26"/>
      <c r="M464" s="73"/>
      <c r="N464" s="74"/>
    </row>
    <row r="465" spans="1:14" s="75" customFormat="1">
      <c r="A465" s="72" t="s">
        <v>4</v>
      </c>
      <c r="B465" s="105" t="s">
        <v>145</v>
      </c>
      <c r="C465" s="106">
        <v>34045</v>
      </c>
      <c r="D465" s="107">
        <v>0</v>
      </c>
      <c r="E465" s="61"/>
      <c r="F465" s="107"/>
      <c r="G465" s="107"/>
      <c r="H465" s="53" t="s">
        <v>114</v>
      </c>
      <c r="I465" s="107" t="s">
        <v>107</v>
      </c>
      <c r="J465" s="108">
        <v>1</v>
      </c>
      <c r="K465" s="99" t="s">
        <v>165</v>
      </c>
      <c r="L465" s="26"/>
      <c r="M465" s="73"/>
      <c r="N465" s="74"/>
    </row>
    <row r="466" spans="1:14" s="75" customFormat="1">
      <c r="A466" s="72" t="s">
        <v>4</v>
      </c>
      <c r="B466" s="105" t="s">
        <v>149</v>
      </c>
      <c r="C466" s="106">
        <v>34045</v>
      </c>
      <c r="D466" s="107">
        <v>3</v>
      </c>
      <c r="E466" s="61"/>
      <c r="F466" s="107"/>
      <c r="G466" s="107"/>
      <c r="H466" s="53" t="s">
        <v>114</v>
      </c>
      <c r="I466" s="107"/>
      <c r="J466" s="109">
        <v>39</v>
      </c>
      <c r="K466" s="99" t="s">
        <v>165</v>
      </c>
      <c r="L466" s="26"/>
      <c r="M466" s="73"/>
      <c r="N466" s="74"/>
    </row>
    <row r="467" spans="1:14" s="75" customFormat="1">
      <c r="A467" s="72" t="s">
        <v>4</v>
      </c>
      <c r="B467" s="105" t="s">
        <v>153</v>
      </c>
      <c r="C467" s="106">
        <v>34045</v>
      </c>
      <c r="D467" s="107">
        <v>6</v>
      </c>
      <c r="E467" s="61"/>
      <c r="F467" s="107"/>
      <c r="G467" s="107"/>
      <c r="H467" s="53" t="s">
        <v>114</v>
      </c>
      <c r="I467" s="107"/>
      <c r="J467" s="109">
        <v>43</v>
      </c>
      <c r="K467" s="99" t="s">
        <v>165</v>
      </c>
      <c r="L467" s="26"/>
      <c r="M467" s="73"/>
      <c r="N467" s="74"/>
    </row>
    <row r="468" spans="1:14" s="75" customFormat="1">
      <c r="A468" s="72" t="s">
        <v>4</v>
      </c>
      <c r="B468" s="105" t="s">
        <v>157</v>
      </c>
      <c r="C468" s="106">
        <v>34045</v>
      </c>
      <c r="D468" s="107">
        <v>9</v>
      </c>
      <c r="E468" s="61"/>
      <c r="F468" s="107"/>
      <c r="G468" s="107"/>
      <c r="H468" s="53" t="s">
        <v>114</v>
      </c>
      <c r="I468" s="107"/>
      <c r="J468" s="109">
        <v>66</v>
      </c>
      <c r="K468" s="99" t="s">
        <v>165</v>
      </c>
      <c r="L468" s="26"/>
      <c r="M468" s="73"/>
      <c r="N468" s="74"/>
    </row>
    <row r="469" spans="1:14" s="75" customFormat="1">
      <c r="A469" s="72" t="s">
        <v>4</v>
      </c>
      <c r="B469" s="105" t="s">
        <v>160</v>
      </c>
      <c r="C469" s="106">
        <v>34045</v>
      </c>
      <c r="D469" s="107">
        <v>12.5</v>
      </c>
      <c r="E469" s="61"/>
      <c r="F469" s="107"/>
      <c r="G469" s="107"/>
      <c r="H469" s="53" t="s">
        <v>114</v>
      </c>
      <c r="I469" s="107"/>
      <c r="J469" s="109">
        <v>53</v>
      </c>
      <c r="K469" s="99" t="s">
        <v>165</v>
      </c>
      <c r="L469" s="26"/>
      <c r="M469" s="73"/>
      <c r="N469" s="74"/>
    </row>
    <row r="470" spans="1:14" s="75" customFormat="1">
      <c r="A470" s="72" t="s">
        <v>4</v>
      </c>
      <c r="B470" s="105" t="s">
        <v>163</v>
      </c>
      <c r="C470" s="106">
        <v>34045</v>
      </c>
      <c r="D470" s="107">
        <v>16</v>
      </c>
      <c r="E470" s="61"/>
      <c r="F470" s="107"/>
      <c r="G470" s="107"/>
      <c r="H470" s="53" t="s">
        <v>114</v>
      </c>
      <c r="I470" s="107"/>
      <c r="J470" s="109">
        <v>73</v>
      </c>
      <c r="K470" s="99" t="s">
        <v>165</v>
      </c>
      <c r="L470" s="26"/>
      <c r="M470" s="73"/>
      <c r="N470" s="74"/>
    </row>
    <row r="471" spans="1:14" s="75" customFormat="1">
      <c r="A471" s="89" t="s">
        <v>4</v>
      </c>
      <c r="B471" s="101" t="s">
        <v>145</v>
      </c>
      <c r="C471" s="102">
        <v>34081</v>
      </c>
      <c r="D471" s="103">
        <v>0</v>
      </c>
      <c r="E471" s="62"/>
      <c r="F471" s="103"/>
      <c r="G471" s="103"/>
      <c r="H471" s="63" t="s">
        <v>114</v>
      </c>
      <c r="I471" s="103"/>
      <c r="J471" s="104">
        <v>17</v>
      </c>
      <c r="K471" s="94" t="s">
        <v>165</v>
      </c>
      <c r="L471" s="26"/>
      <c r="M471" s="73"/>
      <c r="N471" s="74"/>
    </row>
    <row r="472" spans="1:14" s="75" customFormat="1">
      <c r="A472" s="89" t="s">
        <v>4</v>
      </c>
      <c r="B472" s="101" t="s">
        <v>149</v>
      </c>
      <c r="C472" s="102">
        <v>34081</v>
      </c>
      <c r="D472" s="103">
        <v>2</v>
      </c>
      <c r="E472" s="62"/>
      <c r="F472" s="103"/>
      <c r="G472" s="103"/>
      <c r="H472" s="63" t="s">
        <v>114</v>
      </c>
      <c r="I472" s="103"/>
      <c r="J472" s="104">
        <v>43</v>
      </c>
      <c r="K472" s="94" t="s">
        <v>165</v>
      </c>
      <c r="L472" s="26"/>
      <c r="M472" s="73"/>
      <c r="N472" s="74"/>
    </row>
    <row r="473" spans="1:14" s="75" customFormat="1">
      <c r="A473" s="89" t="s">
        <v>4</v>
      </c>
      <c r="B473" s="101" t="s">
        <v>153</v>
      </c>
      <c r="C473" s="102">
        <v>34081</v>
      </c>
      <c r="D473" s="103">
        <v>5</v>
      </c>
      <c r="E473" s="62"/>
      <c r="F473" s="103"/>
      <c r="G473" s="103"/>
      <c r="H473" s="63" t="s">
        <v>114</v>
      </c>
      <c r="I473" s="103"/>
      <c r="J473" s="104">
        <v>64</v>
      </c>
      <c r="K473" s="94" t="s">
        <v>165</v>
      </c>
      <c r="L473" s="26"/>
      <c r="M473" s="73"/>
      <c r="N473" s="74"/>
    </row>
    <row r="474" spans="1:14" s="75" customFormat="1">
      <c r="A474" s="89" t="s">
        <v>4</v>
      </c>
      <c r="B474" s="101" t="s">
        <v>157</v>
      </c>
      <c r="C474" s="102">
        <v>34081</v>
      </c>
      <c r="D474" s="103">
        <v>8</v>
      </c>
      <c r="E474" s="62"/>
      <c r="F474" s="103"/>
      <c r="G474" s="103"/>
      <c r="H474" s="63" t="s">
        <v>114</v>
      </c>
      <c r="I474" s="103"/>
      <c r="J474" s="104">
        <v>31</v>
      </c>
      <c r="K474" s="94" t="s">
        <v>165</v>
      </c>
      <c r="L474" s="26"/>
      <c r="M474" s="73"/>
      <c r="N474" s="74"/>
    </row>
    <row r="475" spans="1:14" s="75" customFormat="1">
      <c r="A475" s="89" t="s">
        <v>4</v>
      </c>
      <c r="B475" s="101" t="s">
        <v>160</v>
      </c>
      <c r="C475" s="102">
        <v>34081</v>
      </c>
      <c r="D475" s="103">
        <v>11</v>
      </c>
      <c r="E475" s="62"/>
      <c r="F475" s="103"/>
      <c r="G475" s="103"/>
      <c r="H475" s="63" t="s">
        <v>114</v>
      </c>
      <c r="I475" s="103"/>
      <c r="J475" s="104">
        <v>33</v>
      </c>
      <c r="K475" s="94" t="s">
        <v>165</v>
      </c>
      <c r="L475" s="26"/>
      <c r="M475" s="73"/>
      <c r="N475" s="74"/>
    </row>
    <row r="476" spans="1:14" s="75" customFormat="1">
      <c r="A476" s="89" t="s">
        <v>4</v>
      </c>
      <c r="B476" s="101" t="s">
        <v>163</v>
      </c>
      <c r="C476" s="102">
        <v>34081</v>
      </c>
      <c r="D476" s="103">
        <v>14.5</v>
      </c>
      <c r="E476" s="62"/>
      <c r="F476" s="103"/>
      <c r="G476" s="103"/>
      <c r="H476" s="63" t="s">
        <v>114</v>
      </c>
      <c r="I476" s="103"/>
      <c r="J476" s="104">
        <v>12</v>
      </c>
      <c r="K476" s="94" t="s">
        <v>165</v>
      </c>
      <c r="L476" s="26"/>
      <c r="M476" s="73"/>
      <c r="N476" s="74"/>
    </row>
    <row r="477" spans="1:14" s="75" customFormat="1">
      <c r="A477" s="72" t="s">
        <v>4</v>
      </c>
      <c r="B477" s="105" t="s">
        <v>145</v>
      </c>
      <c r="C477" s="106">
        <v>34114</v>
      </c>
      <c r="D477" s="107">
        <v>0</v>
      </c>
      <c r="E477" s="61"/>
      <c r="F477" s="107"/>
      <c r="G477" s="107"/>
      <c r="H477" s="53" t="s">
        <v>114</v>
      </c>
      <c r="I477" s="107"/>
      <c r="J477" s="109">
        <v>6</v>
      </c>
      <c r="K477" s="99" t="s">
        <v>165</v>
      </c>
      <c r="L477" s="26"/>
      <c r="M477" s="73"/>
      <c r="N477" s="74"/>
    </row>
    <row r="478" spans="1:14" s="75" customFormat="1">
      <c r="A478" s="72" t="s">
        <v>4</v>
      </c>
      <c r="B478" s="105" t="s">
        <v>149</v>
      </c>
      <c r="C478" s="106">
        <v>34114</v>
      </c>
      <c r="D478" s="107">
        <v>3.5</v>
      </c>
      <c r="E478" s="61"/>
      <c r="F478" s="107"/>
      <c r="G478" s="107"/>
      <c r="H478" s="53" t="s">
        <v>114</v>
      </c>
      <c r="I478" s="107"/>
      <c r="J478" s="109">
        <v>3</v>
      </c>
      <c r="K478" s="99" t="s">
        <v>165</v>
      </c>
      <c r="L478" s="26"/>
      <c r="M478" s="73"/>
      <c r="N478" s="74"/>
    </row>
    <row r="479" spans="1:14" s="75" customFormat="1">
      <c r="A479" s="72" t="s">
        <v>4</v>
      </c>
      <c r="B479" s="105" t="s">
        <v>153</v>
      </c>
      <c r="C479" s="106">
        <v>34114</v>
      </c>
      <c r="D479" s="107">
        <v>6.5</v>
      </c>
      <c r="E479" s="61"/>
      <c r="F479" s="107"/>
      <c r="G479" s="107"/>
      <c r="H479" s="53" t="s">
        <v>114</v>
      </c>
      <c r="I479" s="107" t="s">
        <v>107</v>
      </c>
      <c r="J479" s="108">
        <v>1</v>
      </c>
      <c r="K479" s="99" t="s">
        <v>165</v>
      </c>
      <c r="L479" s="26"/>
      <c r="M479" s="73"/>
      <c r="N479" s="74"/>
    </row>
    <row r="480" spans="1:14" s="75" customFormat="1">
      <c r="A480" s="72" t="s">
        <v>4</v>
      </c>
      <c r="B480" s="105" t="s">
        <v>157</v>
      </c>
      <c r="C480" s="106">
        <v>34114</v>
      </c>
      <c r="D480" s="107">
        <v>9.5</v>
      </c>
      <c r="E480" s="61"/>
      <c r="F480" s="107"/>
      <c r="G480" s="107"/>
      <c r="H480" s="53" t="s">
        <v>114</v>
      </c>
      <c r="I480" s="107"/>
      <c r="J480" s="109">
        <v>1</v>
      </c>
      <c r="K480" s="99" t="s">
        <v>165</v>
      </c>
      <c r="L480" s="26"/>
      <c r="M480" s="73"/>
      <c r="N480" s="74"/>
    </row>
    <row r="481" spans="1:14" s="75" customFormat="1">
      <c r="A481" s="72" t="s">
        <v>4</v>
      </c>
      <c r="B481" s="105" t="s">
        <v>160</v>
      </c>
      <c r="C481" s="106">
        <v>34114</v>
      </c>
      <c r="D481" s="107">
        <v>12.5</v>
      </c>
      <c r="E481" s="61"/>
      <c r="F481" s="107"/>
      <c r="G481" s="107"/>
      <c r="H481" s="53" t="s">
        <v>114</v>
      </c>
      <c r="I481" s="107"/>
      <c r="J481" s="109">
        <v>6</v>
      </c>
      <c r="K481" s="99" t="s">
        <v>165</v>
      </c>
      <c r="L481" s="26"/>
      <c r="M481" s="73"/>
      <c r="N481" s="74"/>
    </row>
    <row r="482" spans="1:14" s="75" customFormat="1">
      <c r="A482" s="72" t="s">
        <v>4</v>
      </c>
      <c r="B482" s="105" t="s">
        <v>163</v>
      </c>
      <c r="C482" s="106">
        <v>34114</v>
      </c>
      <c r="D482" s="107">
        <v>14</v>
      </c>
      <c r="E482" s="61"/>
      <c r="F482" s="107"/>
      <c r="G482" s="107"/>
      <c r="H482" s="53" t="s">
        <v>114</v>
      </c>
      <c r="I482" s="107"/>
      <c r="J482" s="109">
        <v>11</v>
      </c>
      <c r="K482" s="99" t="s">
        <v>165</v>
      </c>
      <c r="L482" s="26"/>
      <c r="M482" s="73"/>
      <c r="N482" s="74"/>
    </row>
    <row r="483" spans="1:14" s="75" customFormat="1">
      <c r="A483" s="89" t="s">
        <v>4</v>
      </c>
      <c r="B483" s="101" t="s">
        <v>145</v>
      </c>
      <c r="C483" s="102">
        <v>34143</v>
      </c>
      <c r="D483" s="103">
        <v>0</v>
      </c>
      <c r="E483" s="62"/>
      <c r="F483" s="103"/>
      <c r="G483" s="103"/>
      <c r="H483" s="63" t="s">
        <v>114</v>
      </c>
      <c r="I483" s="103"/>
      <c r="J483" s="104">
        <v>82</v>
      </c>
      <c r="K483" s="94" t="s">
        <v>165</v>
      </c>
      <c r="L483" s="26"/>
      <c r="M483" s="73"/>
      <c r="N483" s="74"/>
    </row>
    <row r="484" spans="1:14" s="75" customFormat="1">
      <c r="A484" s="89" t="s">
        <v>4</v>
      </c>
      <c r="B484" s="101" t="s">
        <v>149</v>
      </c>
      <c r="C484" s="102">
        <v>34143</v>
      </c>
      <c r="D484" s="103">
        <v>2</v>
      </c>
      <c r="E484" s="62"/>
      <c r="F484" s="103"/>
      <c r="G484" s="103"/>
      <c r="H484" s="63" t="s">
        <v>114</v>
      </c>
      <c r="I484" s="103"/>
      <c r="J484" s="104">
        <v>2</v>
      </c>
      <c r="K484" s="94" t="s">
        <v>165</v>
      </c>
      <c r="L484" s="26"/>
      <c r="M484" s="73"/>
      <c r="N484" s="74"/>
    </row>
    <row r="485" spans="1:14" s="75" customFormat="1">
      <c r="A485" s="89" t="s">
        <v>4</v>
      </c>
      <c r="B485" s="101" t="s">
        <v>153</v>
      </c>
      <c r="C485" s="102">
        <v>34143</v>
      </c>
      <c r="D485" s="103">
        <v>4</v>
      </c>
      <c r="E485" s="62"/>
      <c r="F485" s="103"/>
      <c r="G485" s="103"/>
      <c r="H485" s="63" t="s">
        <v>114</v>
      </c>
      <c r="I485" s="103" t="s">
        <v>107</v>
      </c>
      <c r="J485" s="110">
        <v>1</v>
      </c>
      <c r="K485" s="94" t="s">
        <v>165</v>
      </c>
      <c r="L485" s="26"/>
      <c r="M485" s="73"/>
      <c r="N485" s="74"/>
    </row>
    <row r="486" spans="1:14" s="75" customFormat="1">
      <c r="A486" s="89" t="s">
        <v>4</v>
      </c>
      <c r="B486" s="101" t="s">
        <v>157</v>
      </c>
      <c r="C486" s="102">
        <v>34143</v>
      </c>
      <c r="D486" s="103">
        <v>7</v>
      </c>
      <c r="E486" s="62"/>
      <c r="F486" s="103"/>
      <c r="G486" s="103"/>
      <c r="H486" s="63" t="s">
        <v>114</v>
      </c>
      <c r="I486" s="103" t="s">
        <v>107</v>
      </c>
      <c r="J486" s="110">
        <v>1</v>
      </c>
      <c r="K486" s="94" t="s">
        <v>165</v>
      </c>
      <c r="L486" s="26"/>
      <c r="M486" s="73"/>
      <c r="N486" s="74"/>
    </row>
    <row r="487" spans="1:14" s="75" customFormat="1">
      <c r="A487" s="89" t="s">
        <v>4</v>
      </c>
      <c r="B487" s="101" t="s">
        <v>160</v>
      </c>
      <c r="C487" s="102">
        <v>34143</v>
      </c>
      <c r="D487" s="103">
        <v>9.5</v>
      </c>
      <c r="E487" s="62"/>
      <c r="F487" s="103"/>
      <c r="G487" s="103"/>
      <c r="H487" s="63" t="s">
        <v>114</v>
      </c>
      <c r="I487" s="103" t="s">
        <v>107</v>
      </c>
      <c r="J487" s="110">
        <v>1</v>
      </c>
      <c r="K487" s="94" t="s">
        <v>165</v>
      </c>
      <c r="L487" s="26"/>
      <c r="M487" s="73"/>
      <c r="N487" s="74"/>
    </row>
    <row r="488" spans="1:14" s="75" customFormat="1">
      <c r="A488" s="89" t="s">
        <v>4</v>
      </c>
      <c r="B488" s="101" t="s">
        <v>163</v>
      </c>
      <c r="C488" s="102">
        <v>34143</v>
      </c>
      <c r="D488" s="103">
        <v>12</v>
      </c>
      <c r="E488" s="62"/>
      <c r="F488" s="103"/>
      <c r="G488" s="103"/>
      <c r="H488" s="63" t="s">
        <v>114</v>
      </c>
      <c r="I488" s="103" t="s">
        <v>107</v>
      </c>
      <c r="J488" s="110">
        <v>1</v>
      </c>
      <c r="K488" s="94" t="s">
        <v>165</v>
      </c>
      <c r="L488" s="26"/>
      <c r="M488" s="73"/>
      <c r="N488" s="74"/>
    </row>
  </sheetData>
  <phoneticPr fontId="1" type="noConversion"/>
  <conditionalFormatting sqref="M22:M51 M399:M488">
    <cfRule type="cellIs" dxfId="0" priority="1" stopIfTrue="1" operator="equal">
      <formula>"yes"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N52"/>
  <sheetViews>
    <sheetView zoomScale="90" workbookViewId="0">
      <pane ySplit="1" topLeftCell="A2" activePane="bottomLeft" state="frozen"/>
      <selection pane="bottomLeft" activeCell="L12" sqref="L12"/>
    </sheetView>
  </sheetViews>
  <sheetFormatPr defaultColWidth="25" defaultRowHeight="12.75"/>
  <cols>
    <col min="1" max="2" width="25" style="4" customWidth="1"/>
    <col min="3" max="3" width="12.28515625" customWidth="1"/>
    <col min="4" max="4" width="2" customWidth="1"/>
    <col min="5" max="5" width="13.28515625" bestFit="1" customWidth="1"/>
    <col min="6" max="7" width="13.140625" bestFit="1" customWidth="1"/>
    <col min="8" max="8" width="34.140625" bestFit="1" customWidth="1"/>
    <col min="9" max="11" width="1.85546875" customWidth="1"/>
    <col min="12" max="12" width="18.85546875" customWidth="1"/>
    <col min="13" max="13" width="31.85546875" customWidth="1"/>
    <col min="14" max="14" width="55.7109375" bestFit="1" customWidth="1"/>
  </cols>
  <sheetData>
    <row r="1" spans="1:14" s="18" customFormat="1" ht="26.25" thickBot="1">
      <c r="A1" s="177"/>
      <c r="B1" s="177"/>
      <c r="D1" s="14"/>
      <c r="E1" s="14" t="s">
        <v>79</v>
      </c>
      <c r="F1" s="14" t="s">
        <v>85</v>
      </c>
      <c r="G1" s="14" t="s">
        <v>86</v>
      </c>
      <c r="H1" s="14" t="s">
        <v>29</v>
      </c>
      <c r="I1" s="14"/>
      <c r="J1" s="14"/>
      <c r="K1" s="14"/>
      <c r="L1" s="14" t="s">
        <v>78</v>
      </c>
      <c r="M1" s="45" t="s">
        <v>80</v>
      </c>
    </row>
    <row r="2" spans="1:14">
      <c r="A2" s="175" t="s">
        <v>81</v>
      </c>
      <c r="B2" s="176"/>
      <c r="C2" s="176"/>
      <c r="D2" s="176"/>
      <c r="E2" s="21"/>
      <c r="F2" s="21"/>
      <c r="G2" s="21"/>
      <c r="H2" s="32" t="s">
        <v>91</v>
      </c>
      <c r="I2" s="21"/>
      <c r="J2" s="21"/>
      <c r="K2" s="21"/>
      <c r="L2" s="49">
        <f>(0.0577/(1+10^(7.688-F2))+2.487/(1+10^(F2-7.688)))*MIN(2.85,1.45*10^(0.028*(25-G2)))</f>
        <v>7.0879498579876872</v>
      </c>
      <c r="M2" s="33" t="s">
        <v>89</v>
      </c>
      <c r="N2" t="s">
        <v>93</v>
      </c>
    </row>
    <row r="3" spans="1:14">
      <c r="A3" s="46"/>
      <c r="B3" s="47"/>
      <c r="C3" s="47"/>
      <c r="D3" s="47"/>
      <c r="E3" s="20"/>
      <c r="F3" s="20"/>
      <c r="G3" s="20"/>
      <c r="H3" s="48" t="s">
        <v>92</v>
      </c>
      <c r="I3" s="20"/>
      <c r="J3" s="20"/>
      <c r="K3" s="20"/>
      <c r="L3" s="50">
        <f>(0.0577/(1+10^(7.688-F3))+2.487/(1+10^(F3-7.688)))*1.45*10^(0.028*(25-MAX(G3,7)))</f>
        <v>11.509164005577006</v>
      </c>
      <c r="M3" s="35" t="s">
        <v>89</v>
      </c>
      <c r="N3" t="s">
        <v>93</v>
      </c>
    </row>
    <row r="4" spans="1:14">
      <c r="A4" s="46"/>
      <c r="B4" s="47"/>
      <c r="C4" s="47"/>
      <c r="D4" s="47"/>
      <c r="E4" s="20"/>
      <c r="F4" s="20"/>
      <c r="G4" s="20"/>
      <c r="H4" s="48" t="s">
        <v>40</v>
      </c>
      <c r="I4" s="20"/>
      <c r="J4" s="20"/>
      <c r="K4" s="20"/>
      <c r="L4" s="27">
        <v>150</v>
      </c>
      <c r="M4" s="35" t="s">
        <v>90</v>
      </c>
      <c r="N4" t="s">
        <v>94</v>
      </c>
    </row>
    <row r="5" spans="1:14">
      <c r="A5" s="25"/>
      <c r="B5" s="27"/>
      <c r="C5" s="20"/>
      <c r="D5" s="34"/>
      <c r="E5" s="20"/>
      <c r="F5" s="20"/>
      <c r="G5" s="20"/>
      <c r="H5" s="4" t="s">
        <v>33</v>
      </c>
      <c r="I5" s="20"/>
      <c r="J5" s="20"/>
      <c r="K5" s="20"/>
      <c r="L5" s="26" t="e">
        <f>IF(E5&gt;400,((1.101672-(LN(400))*(0.041838))*EXP((0.7852*LN(400))+(-2.715))),((1.101672-(LN(E5))*(0.041838))*EXP((0.7852*LN(E5))+(-2.715))))</f>
        <v>#NUM!</v>
      </c>
      <c r="M5" s="35" t="s">
        <v>89</v>
      </c>
      <c r="N5" t="s">
        <v>94</v>
      </c>
    </row>
    <row r="6" spans="1:14">
      <c r="A6" s="23"/>
      <c r="B6" s="26"/>
      <c r="C6" s="20"/>
      <c r="D6" s="34"/>
      <c r="E6" s="20"/>
      <c r="F6" s="20"/>
      <c r="G6" s="20"/>
      <c r="H6" s="4" t="s">
        <v>51</v>
      </c>
      <c r="I6" s="20"/>
      <c r="J6" s="20"/>
      <c r="K6" s="20"/>
      <c r="L6" s="28">
        <v>5.6999999999999998E-4</v>
      </c>
      <c r="M6" s="35" t="s">
        <v>90</v>
      </c>
      <c r="N6" t="s">
        <v>95</v>
      </c>
    </row>
    <row r="7" spans="1:14">
      <c r="A7" s="23"/>
      <c r="B7" s="28"/>
      <c r="C7" s="20"/>
      <c r="D7" s="34"/>
      <c r="E7" s="20"/>
      <c r="F7" s="20"/>
      <c r="G7" s="20"/>
      <c r="H7" s="4" t="s">
        <v>75</v>
      </c>
      <c r="I7" s="20"/>
      <c r="J7" s="20"/>
      <c r="K7" s="20"/>
      <c r="L7" s="26" t="e">
        <f>(IF(E7&gt;400,((0.86)*EXP((0.819*LN(400))+(1.561))),((0.86)*EXP((0.819*LN(E7))+(1.561)))))</f>
        <v>#NUM!</v>
      </c>
      <c r="M7" s="35" t="s">
        <v>89</v>
      </c>
      <c r="N7" t="s">
        <v>94</v>
      </c>
    </row>
    <row r="8" spans="1:14">
      <c r="A8" s="23"/>
      <c r="B8" s="26"/>
      <c r="C8" s="20"/>
      <c r="D8" s="34"/>
      <c r="E8" s="20"/>
      <c r="F8" s="20"/>
      <c r="G8" s="20"/>
      <c r="H8" s="4" t="s">
        <v>76</v>
      </c>
      <c r="I8" s="20"/>
      <c r="J8" s="20"/>
      <c r="K8" s="20"/>
      <c r="L8" s="26">
        <v>11</v>
      </c>
      <c r="M8" s="52" t="s">
        <v>90</v>
      </c>
      <c r="N8" t="s">
        <v>94</v>
      </c>
    </row>
    <row r="9" spans="1:14">
      <c r="A9" s="23"/>
      <c r="B9" s="26"/>
      <c r="C9" s="20"/>
      <c r="D9" s="34"/>
      <c r="E9" s="20"/>
      <c r="F9" s="20"/>
      <c r="G9" s="20"/>
      <c r="H9" s="4" t="s">
        <v>34</v>
      </c>
      <c r="I9" s="20"/>
      <c r="J9" s="20"/>
      <c r="K9" s="20"/>
      <c r="L9" s="26" t="e">
        <f>IF(E9&gt;400,((0.96)*EXP((0.8545*LN(400)+(-1.702)))),((0.96)*EXP((0.8545*LN(E9)+(-1.702)))))</f>
        <v>#NUM!</v>
      </c>
      <c r="M9" s="35" t="s">
        <v>89</v>
      </c>
      <c r="N9" t="s">
        <v>99</v>
      </c>
    </row>
    <row r="10" spans="1:14">
      <c r="A10" s="23"/>
      <c r="B10" s="26"/>
      <c r="C10" s="20"/>
      <c r="D10" s="34"/>
      <c r="E10" s="20"/>
      <c r="F10" s="20"/>
      <c r="G10" s="20"/>
      <c r="H10" s="4" t="s">
        <v>30</v>
      </c>
      <c r="I10" s="20"/>
      <c r="J10" s="20"/>
      <c r="K10" s="20"/>
      <c r="L10" s="51">
        <v>5.9000000000000003E-4</v>
      </c>
      <c r="M10" s="35" t="s">
        <v>90</v>
      </c>
      <c r="N10" t="s">
        <v>95</v>
      </c>
    </row>
    <row r="11" spans="1:14">
      <c r="A11" s="23"/>
      <c r="B11" s="29"/>
      <c r="C11" s="20"/>
      <c r="D11" s="34"/>
      <c r="E11" s="20"/>
      <c r="F11" s="20"/>
      <c r="G11" s="20"/>
      <c r="H11" s="4" t="s">
        <v>53</v>
      </c>
      <c r="I11" s="20"/>
      <c r="J11" s="20"/>
      <c r="K11" s="20"/>
      <c r="L11" s="28">
        <v>1.3999999999999999E-4</v>
      </c>
      <c r="M11" s="35" t="s">
        <v>90</v>
      </c>
      <c r="N11" t="s">
        <v>95</v>
      </c>
    </row>
    <row r="12" spans="1:14">
      <c r="A12" s="23"/>
      <c r="B12" s="28"/>
      <c r="C12" s="20"/>
      <c r="D12" s="34"/>
      <c r="E12" s="20"/>
      <c r="F12" s="20"/>
      <c r="G12" s="20"/>
      <c r="H12" s="4" t="s">
        <v>32</v>
      </c>
      <c r="I12" s="20"/>
      <c r="J12" s="20"/>
      <c r="K12" s="20"/>
      <c r="L12" s="26" t="e">
        <f>IF(E12&gt;400,((1.46203-(LN(400)*(0.145712)))*EXP(1.273*LN(400)+(-4.705))),((1.46203-(LN(E12)*(0.145712)))*EXP(1.273*LN(E12)+(-4.705))))</f>
        <v>#NUM!</v>
      </c>
      <c r="M12" s="35" t="s">
        <v>89</v>
      </c>
      <c r="N12" t="s">
        <v>98</v>
      </c>
    </row>
    <row r="13" spans="1:14">
      <c r="A13" s="23"/>
      <c r="B13" s="26"/>
      <c r="C13" s="20"/>
      <c r="D13" s="34"/>
      <c r="E13" s="20"/>
      <c r="F13" s="20"/>
      <c r="G13" s="20"/>
      <c r="H13" s="4" t="s">
        <v>74</v>
      </c>
      <c r="I13" s="20"/>
      <c r="J13" s="20"/>
      <c r="K13" s="20"/>
      <c r="L13" s="30">
        <v>0.77</v>
      </c>
      <c r="M13" s="35" t="s">
        <v>90</v>
      </c>
    </row>
    <row r="14" spans="1:14">
      <c r="A14" s="23"/>
      <c r="B14" s="30"/>
      <c r="C14" s="20"/>
      <c r="D14" s="34"/>
      <c r="E14" s="20"/>
      <c r="F14" s="20"/>
      <c r="G14" s="20"/>
      <c r="H14" s="4" t="s">
        <v>35</v>
      </c>
      <c r="I14" s="20"/>
      <c r="J14" s="20"/>
      <c r="K14" s="20"/>
      <c r="L14" s="26" t="e">
        <f>IF(E14&gt;400,((0.997)*EXP((0.846*LN(400)+(0.0584)))),((0.997)*EXP((0.846*LN(E14)+(0.0584)))))</f>
        <v>#NUM!</v>
      </c>
      <c r="M14" s="35" t="s">
        <v>89</v>
      </c>
      <c r="N14" t="s">
        <v>94</v>
      </c>
    </row>
    <row r="15" spans="1:14">
      <c r="A15" s="23"/>
      <c r="B15" s="26"/>
      <c r="C15" s="20"/>
      <c r="D15" s="34"/>
      <c r="E15" s="20"/>
      <c r="F15" s="20"/>
      <c r="G15" s="20"/>
      <c r="H15" s="4" t="s">
        <v>31</v>
      </c>
      <c r="I15" s="20"/>
      <c r="J15" s="20"/>
      <c r="K15" s="20"/>
      <c r="L15" s="28">
        <v>1.7000000000000001E-4</v>
      </c>
      <c r="M15" s="35" t="s">
        <v>90</v>
      </c>
      <c r="N15" t="s">
        <v>95</v>
      </c>
    </row>
    <row r="16" spans="1:14">
      <c r="A16" s="23"/>
      <c r="B16" s="28"/>
      <c r="C16" s="20"/>
      <c r="D16" s="34"/>
      <c r="E16" s="20"/>
      <c r="F16" s="20"/>
      <c r="G16" s="20"/>
      <c r="H16" s="4" t="s">
        <v>36</v>
      </c>
      <c r="I16" s="20"/>
      <c r="J16" s="20"/>
      <c r="K16" s="20"/>
      <c r="L16" s="30">
        <v>2</v>
      </c>
      <c r="M16" s="35" t="s">
        <v>90</v>
      </c>
      <c r="N16" t="s">
        <v>84</v>
      </c>
    </row>
    <row r="17" spans="1:14">
      <c r="A17" s="23"/>
      <c r="B17" s="30"/>
      <c r="C17" s="20"/>
      <c r="D17" s="34"/>
      <c r="E17" s="20"/>
      <c r="F17" s="20"/>
      <c r="G17" s="20"/>
      <c r="H17" s="4" t="s">
        <v>37</v>
      </c>
      <c r="I17" s="20"/>
      <c r="J17" s="20"/>
      <c r="K17" s="20"/>
      <c r="L17" s="26" t="e">
        <f>IF(E17&gt;400,((0.85)*EXP((1.72*LN(400)+(-6.52)))),((0.85)*EXP((1.72*LN(E17)+(-6.52)))))</f>
        <v>#NUM!</v>
      </c>
      <c r="M17" s="35" t="s">
        <v>89</v>
      </c>
      <c r="N17" t="s">
        <v>96</v>
      </c>
    </row>
    <row r="18" spans="1:14">
      <c r="A18" s="23"/>
      <c r="B18" s="30"/>
      <c r="C18" s="20"/>
      <c r="D18" s="34"/>
      <c r="E18" s="20"/>
      <c r="F18" s="20"/>
      <c r="G18" s="20"/>
      <c r="H18" s="4" t="s">
        <v>38</v>
      </c>
      <c r="I18" s="20"/>
      <c r="J18" s="20"/>
      <c r="K18" s="20"/>
      <c r="L18" s="30">
        <v>1.7</v>
      </c>
      <c r="M18" s="35" t="s">
        <v>90</v>
      </c>
      <c r="N18" t="s">
        <v>95</v>
      </c>
    </row>
    <row r="19" spans="1:14">
      <c r="A19" s="23"/>
      <c r="B19" s="30"/>
      <c r="C19" s="20"/>
      <c r="D19" s="34"/>
      <c r="E19" s="20"/>
      <c r="F19" s="20"/>
      <c r="G19" s="20"/>
      <c r="H19" s="4" t="s">
        <v>52</v>
      </c>
      <c r="I19" s="20"/>
      <c r="J19" s="20"/>
      <c r="K19" s="20"/>
      <c r="L19" s="31">
        <v>2.0000000000000001E-4</v>
      </c>
      <c r="M19" s="35" t="s">
        <v>90</v>
      </c>
      <c r="N19" t="s">
        <v>94</v>
      </c>
    </row>
    <row r="20" spans="1:14" ht="13.5" thickBot="1">
      <c r="A20" s="23"/>
      <c r="B20" s="31"/>
      <c r="C20" s="20"/>
      <c r="D20" s="34"/>
      <c r="E20" s="20"/>
      <c r="F20" s="20"/>
      <c r="G20" s="20"/>
      <c r="H20" s="4" t="s">
        <v>39</v>
      </c>
      <c r="I20" s="20"/>
      <c r="J20" s="20"/>
      <c r="K20" s="20"/>
      <c r="L20" s="30" t="e">
        <f>IF(E20&gt;400,((0.986)*EXP((0.8473*LN(400)+(0.884)))),((0.986)*EXP((0.8473*LN(E20)+(0.884)))))</f>
        <v>#NUM!</v>
      </c>
      <c r="M20" s="35" t="s">
        <v>89</v>
      </c>
      <c r="N20" t="s">
        <v>97</v>
      </c>
    </row>
    <row r="21" spans="1:14" ht="12.75" customHeight="1">
      <c r="A21" s="175" t="s">
        <v>82</v>
      </c>
      <c r="B21" s="176"/>
      <c r="C21" s="176"/>
      <c r="D21" s="176"/>
      <c r="E21" s="21"/>
      <c r="F21" s="21"/>
      <c r="G21" s="21"/>
      <c r="H21" s="41" t="s">
        <v>50</v>
      </c>
      <c r="I21" s="21"/>
      <c r="J21" s="21"/>
      <c r="K21" s="21"/>
      <c r="L21" s="42">
        <v>33</v>
      </c>
      <c r="M21" s="33" t="s">
        <v>90</v>
      </c>
      <c r="N21" t="s">
        <v>100</v>
      </c>
    </row>
    <row r="22" spans="1:14">
      <c r="A22" s="23"/>
      <c r="C22" s="20"/>
      <c r="D22" s="20"/>
      <c r="E22" s="20"/>
      <c r="F22" s="20"/>
      <c r="G22" s="20"/>
      <c r="H22" s="4" t="s">
        <v>42</v>
      </c>
      <c r="I22" s="20"/>
      <c r="J22" s="20"/>
      <c r="K22" s="20"/>
      <c r="L22" s="26">
        <v>4.9800000000000004</v>
      </c>
      <c r="M22" s="35" t="s">
        <v>90</v>
      </c>
      <c r="N22" t="s">
        <v>100</v>
      </c>
    </row>
    <row r="23" spans="1:14">
      <c r="A23" s="23"/>
      <c r="C23" s="20"/>
      <c r="D23" s="20"/>
      <c r="E23" s="20"/>
      <c r="F23" s="20"/>
      <c r="G23" s="20"/>
      <c r="H23" s="4" t="s">
        <v>54</v>
      </c>
      <c r="I23" s="20"/>
      <c r="J23" s="20"/>
      <c r="K23" s="20"/>
      <c r="L23" s="26">
        <v>17.600000000000001</v>
      </c>
      <c r="M23" s="35" t="s">
        <v>90</v>
      </c>
      <c r="N23" t="s">
        <v>100</v>
      </c>
    </row>
    <row r="24" spans="1:14">
      <c r="A24" s="23"/>
      <c r="C24" s="20"/>
      <c r="D24" s="20"/>
      <c r="E24" s="20"/>
      <c r="F24" s="20"/>
      <c r="G24" s="20"/>
      <c r="H24" s="4" t="s">
        <v>77</v>
      </c>
      <c r="I24" s="20"/>
      <c r="J24" s="20"/>
      <c r="K24" s="20"/>
      <c r="L24" s="40">
        <v>111</v>
      </c>
      <c r="M24" s="35" t="s">
        <v>90</v>
      </c>
      <c r="N24" t="s">
        <v>100</v>
      </c>
    </row>
    <row r="25" spans="1:14">
      <c r="A25" s="23"/>
      <c r="C25" s="20"/>
      <c r="D25" s="20"/>
      <c r="E25" s="20"/>
      <c r="F25" s="20"/>
      <c r="G25" s="20"/>
      <c r="H25" s="4" t="s">
        <v>43</v>
      </c>
      <c r="I25" s="20"/>
      <c r="J25" s="20"/>
      <c r="K25" s="20"/>
      <c r="L25" s="40">
        <v>149</v>
      </c>
      <c r="M25" s="35" t="s">
        <v>90</v>
      </c>
      <c r="N25" t="s">
        <v>100</v>
      </c>
    </row>
    <row r="26" spans="1:14">
      <c r="A26" s="23"/>
      <c r="C26" s="20"/>
      <c r="D26" s="20"/>
      <c r="E26" s="20"/>
      <c r="F26" s="20"/>
      <c r="G26" s="20"/>
      <c r="H26" s="4" t="s">
        <v>56</v>
      </c>
      <c r="I26" s="20"/>
      <c r="J26" s="20"/>
      <c r="K26" s="20"/>
      <c r="L26" s="40">
        <v>572</v>
      </c>
      <c r="M26" s="35" t="s">
        <v>90</v>
      </c>
      <c r="N26" t="s">
        <v>100</v>
      </c>
    </row>
    <row r="27" spans="1:14">
      <c r="A27" s="23"/>
      <c r="C27" s="20"/>
      <c r="D27" s="20"/>
      <c r="E27" s="20"/>
      <c r="F27" s="20"/>
      <c r="G27" s="20"/>
      <c r="H27" s="4" t="s">
        <v>55</v>
      </c>
      <c r="I27" s="20"/>
      <c r="J27" s="20"/>
      <c r="K27" s="20"/>
      <c r="L27" s="26">
        <v>61.8</v>
      </c>
      <c r="M27" s="35" t="s">
        <v>90</v>
      </c>
      <c r="N27" t="s">
        <v>100</v>
      </c>
    </row>
    <row r="28" spans="1:14">
      <c r="A28" s="23"/>
      <c r="C28" s="20"/>
      <c r="D28" s="20"/>
      <c r="E28" s="20"/>
      <c r="F28" s="20"/>
      <c r="G28" s="20"/>
      <c r="H28" s="4" t="s">
        <v>41</v>
      </c>
      <c r="I28" s="20"/>
      <c r="J28" s="20"/>
      <c r="K28" s="20"/>
      <c r="L28" s="40">
        <v>128</v>
      </c>
      <c r="M28" s="35" t="s">
        <v>90</v>
      </c>
      <c r="N28" t="s">
        <v>100</v>
      </c>
    </row>
    <row r="29" spans="1:14">
      <c r="A29" s="23"/>
      <c r="C29" s="20"/>
      <c r="D29" s="20"/>
      <c r="E29" s="20"/>
      <c r="F29" s="20"/>
      <c r="G29" s="20"/>
      <c r="H29" s="4" t="s">
        <v>44</v>
      </c>
      <c r="I29" s="20"/>
      <c r="J29" s="20"/>
      <c r="K29" s="20"/>
      <c r="L29" s="30">
        <v>1.06</v>
      </c>
      <c r="M29" s="35" t="s">
        <v>90</v>
      </c>
      <c r="N29" t="s">
        <v>100</v>
      </c>
    </row>
    <row r="30" spans="1:14">
      <c r="A30" s="23"/>
      <c r="C30" s="20"/>
      <c r="D30" s="20"/>
      <c r="E30" s="20"/>
      <c r="F30" s="20"/>
      <c r="G30" s="20"/>
      <c r="H30" s="4" t="s">
        <v>45</v>
      </c>
      <c r="I30" s="20"/>
      <c r="J30" s="20"/>
      <c r="K30" s="20"/>
      <c r="L30" s="30">
        <v>48.6</v>
      </c>
      <c r="M30" s="35" t="s">
        <v>90</v>
      </c>
      <c r="N30" t="s">
        <v>100</v>
      </c>
    </row>
    <row r="31" spans="1:14">
      <c r="A31" s="23"/>
      <c r="C31" s="20"/>
      <c r="D31" s="20"/>
      <c r="E31" s="20"/>
      <c r="F31" s="20"/>
      <c r="G31" s="20"/>
      <c r="H31" s="4" t="s">
        <v>57</v>
      </c>
      <c r="I31" s="20"/>
      <c r="J31" s="20"/>
      <c r="K31" s="20"/>
      <c r="L31" s="39">
        <v>676</v>
      </c>
      <c r="M31" s="35" t="s">
        <v>90</v>
      </c>
      <c r="N31" t="s">
        <v>100</v>
      </c>
    </row>
    <row r="32" spans="1:14">
      <c r="A32" s="23"/>
      <c r="C32" s="20"/>
      <c r="D32" s="20"/>
      <c r="E32" s="20"/>
      <c r="F32" s="20"/>
      <c r="G32" s="20"/>
      <c r="H32" s="4" t="s">
        <v>46</v>
      </c>
      <c r="I32" s="20"/>
      <c r="J32" s="20"/>
      <c r="K32" s="20"/>
      <c r="L32" s="30"/>
      <c r="M32" s="35" t="s">
        <v>90</v>
      </c>
    </row>
    <row r="33" spans="1:14">
      <c r="A33" s="23"/>
      <c r="C33" s="20"/>
      <c r="D33" s="20"/>
      <c r="E33" s="20"/>
      <c r="F33" s="20"/>
      <c r="G33" s="20"/>
      <c r="H33" s="4" t="s">
        <v>47</v>
      </c>
      <c r="I33" s="20"/>
      <c r="J33" s="20"/>
      <c r="K33" s="20"/>
      <c r="L33" s="30"/>
      <c r="M33" s="35" t="s">
        <v>90</v>
      </c>
    </row>
    <row r="34" spans="1:14">
      <c r="A34" s="23"/>
      <c r="C34" s="20"/>
      <c r="D34" s="20"/>
      <c r="E34" s="20"/>
      <c r="F34" s="20"/>
      <c r="G34" s="20"/>
      <c r="H34" s="4" t="s">
        <v>48</v>
      </c>
      <c r="I34" s="20"/>
      <c r="J34" s="20"/>
      <c r="K34" s="20"/>
      <c r="L34" s="30"/>
      <c r="M34" s="35" t="s">
        <v>90</v>
      </c>
    </row>
    <row r="35" spans="1:14">
      <c r="A35" s="23"/>
      <c r="C35" s="20"/>
      <c r="D35" s="20"/>
      <c r="E35" s="20"/>
      <c r="F35" s="20"/>
      <c r="G35" s="20"/>
      <c r="H35" s="4" t="s">
        <v>58</v>
      </c>
      <c r="I35" s="20"/>
      <c r="J35" s="20"/>
      <c r="K35" s="20"/>
      <c r="L35" s="30"/>
      <c r="M35" s="35" t="s">
        <v>90</v>
      </c>
    </row>
    <row r="36" spans="1:14" ht="13.5" thickBot="1">
      <c r="A36" s="23"/>
      <c r="C36" s="20"/>
      <c r="D36" s="20"/>
      <c r="E36" s="20"/>
      <c r="F36" s="20"/>
      <c r="G36" s="20"/>
      <c r="H36" s="4" t="s">
        <v>49</v>
      </c>
      <c r="I36" s="20"/>
      <c r="J36" s="20"/>
      <c r="K36" s="20"/>
      <c r="L36" s="39">
        <v>459</v>
      </c>
      <c r="M36" s="35" t="s">
        <v>90</v>
      </c>
      <c r="N36" t="s">
        <v>100</v>
      </c>
    </row>
    <row r="37" spans="1:14" ht="13.5" customHeight="1">
      <c r="A37" s="175" t="s">
        <v>83</v>
      </c>
      <c r="B37" s="176"/>
      <c r="C37" s="176"/>
      <c r="D37" s="176"/>
      <c r="E37" s="21"/>
      <c r="F37" s="21"/>
      <c r="G37" s="21"/>
      <c r="H37" s="41" t="s">
        <v>59</v>
      </c>
      <c r="I37" s="21"/>
      <c r="J37" s="21"/>
      <c r="K37" s="21"/>
      <c r="L37" s="44">
        <v>1</v>
      </c>
      <c r="M37" s="33" t="s">
        <v>90</v>
      </c>
      <c r="N37" t="s">
        <v>101</v>
      </c>
    </row>
    <row r="38" spans="1:14">
      <c r="A38" s="23"/>
      <c r="C38" s="20"/>
      <c r="D38" s="20"/>
      <c r="E38" s="20"/>
      <c r="F38" s="20"/>
      <c r="G38" s="20"/>
      <c r="H38" s="4" t="s">
        <v>60</v>
      </c>
      <c r="I38" s="20"/>
      <c r="J38" s="20"/>
      <c r="K38" s="20"/>
      <c r="L38" s="26">
        <v>3</v>
      </c>
      <c r="M38" s="35" t="s">
        <v>90</v>
      </c>
      <c r="N38" t="s">
        <v>101</v>
      </c>
    </row>
    <row r="39" spans="1:14">
      <c r="A39" s="23"/>
      <c r="C39" s="20"/>
      <c r="D39" s="20"/>
      <c r="E39" s="20"/>
      <c r="F39" s="20"/>
      <c r="G39" s="20"/>
      <c r="H39" s="4" t="s">
        <v>61</v>
      </c>
      <c r="I39" s="20"/>
      <c r="J39" s="20"/>
      <c r="K39" s="20"/>
      <c r="L39" s="26">
        <v>30</v>
      </c>
      <c r="M39" s="35" t="s">
        <v>90</v>
      </c>
      <c r="N39" t="s">
        <v>101</v>
      </c>
    </row>
    <row r="40" spans="1:14">
      <c r="A40" s="23"/>
      <c r="C40" s="20"/>
      <c r="D40" s="20"/>
      <c r="E40" s="20"/>
      <c r="F40" s="20"/>
      <c r="G40" s="20"/>
      <c r="H40" s="4" t="s">
        <v>103</v>
      </c>
      <c r="I40" s="20"/>
      <c r="J40" s="20"/>
      <c r="K40" s="20"/>
      <c r="L40" s="26">
        <v>0.2</v>
      </c>
      <c r="M40" s="35" t="s">
        <v>90</v>
      </c>
      <c r="N40" t="s">
        <v>102</v>
      </c>
    </row>
    <row r="41" spans="1:14">
      <c r="A41" s="23"/>
      <c r="C41" s="20"/>
      <c r="D41" s="20"/>
      <c r="E41" s="20"/>
      <c r="F41" s="20"/>
      <c r="G41" s="20"/>
      <c r="H41" s="4" t="s">
        <v>63</v>
      </c>
      <c r="I41" s="20"/>
      <c r="J41" s="20"/>
      <c r="K41" s="20"/>
      <c r="L41" s="26">
        <v>15</v>
      </c>
      <c r="M41" s="35" t="s">
        <v>90</v>
      </c>
      <c r="N41" t="s">
        <v>102</v>
      </c>
    </row>
    <row r="42" spans="1:14">
      <c r="A42" s="23"/>
      <c r="C42" s="20"/>
      <c r="D42" s="20"/>
      <c r="E42" s="20"/>
      <c r="F42" s="20"/>
      <c r="G42" s="20"/>
      <c r="H42" s="4" t="s">
        <v>64</v>
      </c>
      <c r="I42" s="20"/>
      <c r="J42" s="20"/>
      <c r="K42" s="20"/>
      <c r="L42" s="29">
        <v>100</v>
      </c>
      <c r="M42" s="35" t="s">
        <v>90</v>
      </c>
      <c r="N42" t="s">
        <v>101</v>
      </c>
    </row>
    <row r="43" spans="1:14">
      <c r="A43" s="23"/>
      <c r="C43" s="20"/>
      <c r="D43" s="20"/>
      <c r="E43" s="20"/>
      <c r="F43" s="20"/>
      <c r="G43" s="20"/>
      <c r="H43" s="4" t="s">
        <v>62</v>
      </c>
      <c r="I43" s="20"/>
      <c r="J43" s="20"/>
      <c r="K43" s="20"/>
      <c r="L43" s="26">
        <v>2</v>
      </c>
      <c r="M43" s="35" t="s">
        <v>90</v>
      </c>
      <c r="N43" t="s">
        <v>101</v>
      </c>
    </row>
    <row r="44" spans="1:14">
      <c r="A44" s="23"/>
      <c r="C44" s="20"/>
      <c r="D44" s="20"/>
      <c r="E44" s="20"/>
      <c r="F44" s="20"/>
      <c r="G44" s="20"/>
      <c r="H44" s="4" t="s">
        <v>65</v>
      </c>
      <c r="I44" s="20"/>
      <c r="J44" s="20"/>
      <c r="K44" s="20"/>
      <c r="L44" s="26">
        <v>2</v>
      </c>
      <c r="M44" s="35" t="s">
        <v>90</v>
      </c>
      <c r="N44" t="s">
        <v>104</v>
      </c>
    </row>
    <row r="45" spans="1:14">
      <c r="A45" s="23"/>
      <c r="C45" s="20"/>
      <c r="D45" s="20"/>
      <c r="E45" s="20"/>
      <c r="F45" s="20"/>
      <c r="G45" s="20"/>
      <c r="H45" s="4" t="s">
        <v>66</v>
      </c>
      <c r="I45" s="20"/>
      <c r="J45" s="20"/>
      <c r="K45" s="20"/>
      <c r="L45" s="30">
        <v>0.3</v>
      </c>
      <c r="M45" s="35" t="s">
        <v>90</v>
      </c>
      <c r="N45" t="s">
        <v>101</v>
      </c>
    </row>
    <row r="46" spans="1:14">
      <c r="A46" s="23"/>
      <c r="C46" s="20"/>
      <c r="D46" s="20"/>
      <c r="E46" s="20"/>
      <c r="F46" s="20"/>
      <c r="G46" s="20"/>
      <c r="H46" s="4" t="s">
        <v>67</v>
      </c>
      <c r="I46" s="20"/>
      <c r="J46" s="20"/>
      <c r="K46" s="20"/>
      <c r="L46" s="30"/>
      <c r="M46" s="35" t="s">
        <v>90</v>
      </c>
    </row>
    <row r="47" spans="1:14">
      <c r="A47" s="23"/>
      <c r="C47" s="20"/>
      <c r="D47" s="20"/>
      <c r="E47" s="20"/>
      <c r="F47" s="20"/>
      <c r="G47" s="20"/>
      <c r="H47" s="4" t="s">
        <v>68</v>
      </c>
      <c r="I47" s="20"/>
      <c r="J47" s="20"/>
      <c r="K47" s="20"/>
      <c r="L47" s="43">
        <v>20</v>
      </c>
      <c r="M47" s="35" t="s">
        <v>90</v>
      </c>
      <c r="N47" t="s">
        <v>101</v>
      </c>
    </row>
    <row r="48" spans="1:14">
      <c r="A48" s="23"/>
      <c r="C48" s="20"/>
      <c r="D48" s="20"/>
      <c r="E48" s="20"/>
      <c r="F48" s="20"/>
      <c r="G48" s="20"/>
      <c r="H48" s="4" t="s">
        <v>69</v>
      </c>
      <c r="I48" s="20"/>
      <c r="J48" s="20"/>
      <c r="K48" s="20"/>
      <c r="L48" s="30">
        <v>0.3</v>
      </c>
      <c r="M48" s="35" t="s">
        <v>90</v>
      </c>
      <c r="N48" t="s">
        <v>102</v>
      </c>
    </row>
    <row r="49" spans="1:14">
      <c r="A49" s="23"/>
      <c r="C49" s="20"/>
      <c r="D49" s="20"/>
      <c r="E49" s="20"/>
      <c r="F49" s="20"/>
      <c r="G49" s="20"/>
      <c r="H49" s="4" t="s">
        <v>70</v>
      </c>
      <c r="I49" s="20"/>
      <c r="J49" s="20"/>
      <c r="K49" s="20"/>
      <c r="L49" s="30"/>
      <c r="M49" s="35" t="s">
        <v>90</v>
      </c>
    </row>
    <row r="50" spans="1:14">
      <c r="A50" s="23"/>
      <c r="C50" s="20"/>
      <c r="D50" s="20"/>
      <c r="E50" s="20"/>
      <c r="F50" s="20"/>
      <c r="G50" s="20"/>
      <c r="H50" s="4" t="s">
        <v>71</v>
      </c>
      <c r="I50" s="20"/>
      <c r="J50" s="20"/>
      <c r="K50" s="20"/>
      <c r="L50" s="30"/>
      <c r="M50" s="35" t="s">
        <v>90</v>
      </c>
    </row>
    <row r="51" spans="1:14">
      <c r="A51" s="23"/>
      <c r="C51" s="20"/>
      <c r="D51" s="20"/>
      <c r="E51" s="20"/>
      <c r="F51" s="20"/>
      <c r="G51" s="20"/>
      <c r="H51" s="4" t="s">
        <v>72</v>
      </c>
      <c r="I51" s="20"/>
      <c r="J51" s="20"/>
      <c r="K51" s="20"/>
      <c r="L51" s="30">
        <v>30</v>
      </c>
      <c r="M51" s="35" t="s">
        <v>90</v>
      </c>
      <c r="N51" t="s">
        <v>101</v>
      </c>
    </row>
    <row r="52" spans="1:14" ht="13.5" thickBot="1">
      <c r="A52" s="24"/>
      <c r="B52" s="36"/>
      <c r="C52" s="22"/>
      <c r="D52" s="22"/>
      <c r="E52" s="22"/>
      <c r="F52" s="22"/>
      <c r="G52" s="22"/>
      <c r="H52" s="36" t="s">
        <v>73</v>
      </c>
      <c r="I52" s="22"/>
      <c r="J52" s="22"/>
      <c r="K52" s="22"/>
      <c r="L52" s="37"/>
      <c r="M52" s="38" t="s">
        <v>90</v>
      </c>
    </row>
  </sheetData>
  <mergeCells count="4">
    <mergeCell ref="A21:D21"/>
    <mergeCell ref="A37:D37"/>
    <mergeCell ref="A1:B1"/>
    <mergeCell ref="A2:D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11</vt:lpstr>
      <vt:lpstr>Table 12</vt:lpstr>
      <vt:lpstr>Summary (water)</vt:lpstr>
      <vt:lpstr>Analysis Data (water)</vt:lpstr>
      <vt:lpstr>Excluded or Combined (water)</vt:lpstr>
      <vt:lpstr>Standards</vt:lpstr>
    </vt:vector>
  </TitlesOfParts>
  <Company>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King</dc:creator>
  <cp:lastModifiedBy>Emiko K. Innes</cp:lastModifiedBy>
  <cp:lastPrinted>2010-08-16T17:04:20Z</cp:lastPrinted>
  <dcterms:created xsi:type="dcterms:W3CDTF">2008-04-25T15:27:30Z</dcterms:created>
  <dcterms:modified xsi:type="dcterms:W3CDTF">2010-08-23T20:29:19Z</dcterms:modified>
</cp:coreProperties>
</file>